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15" activeTab="16"/>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1-2019-2020(theo lop)" sheetId="7" r:id="rId7"/>
    <sheet name="TKB-CD-CTTBCK17-HK1" sheetId="8" r:id="rId8"/>
    <sheet name="TKB-TC-CTTBCK17-3N-HK1" sheetId="9" r:id="rId9"/>
    <sheet name="TKB-TC-CTTBCK17-3N-HK1 (Scau)" sheetId="10" r:id="rId10"/>
    <sheet name="TKB-TC-CTTBCK 17-3NPH-HK1" sheetId="11" r:id="rId11"/>
    <sheet name="TKB-TC+-CĐ-CTTBCK18-3N-HK1" sheetId="12" r:id="rId12"/>
    <sheet name="TKB-TC-CTTBCK18-3N-HK1" sheetId="13" r:id="rId13"/>
    <sheet name="KH-HK1-2018-2019(theolop)" sheetId="14" state="hidden" r:id="rId14"/>
    <sheet name="TKB-TC-CTTBCK19-3NA-HK1" sheetId="15" r:id="rId15"/>
    <sheet name="TKB-TC-CTTBCK19-3NB-HK1" sheetId="16" r:id="rId16"/>
    <sheet name="TKB-TC+CĐ-CTTBCK19-2,5-HK1" sheetId="17" r:id="rId17"/>
    <sheet name="TKB-CĐ-CTTBCK19-1,5LT-HK1 (CG)" sheetId="18" r:id="rId18"/>
    <sheet name="TKB-CD-CTTBCK19-1NLT-HK1" sheetId="19" r:id="rId19"/>
    <sheet name="TKB-TC-CTTBCK19-3NTH-HK1" sheetId="20" r:id="rId20"/>
    <sheet name="thanh" sheetId="21" r:id="rId21"/>
    <sheet name="xuong" sheetId="22" r:id="rId22"/>
    <sheet name="lai" sheetId="23" r:id="rId23"/>
    <sheet name="anh" sheetId="24" r:id="rId24"/>
    <sheet name="tung" sheetId="25" r:id="rId25"/>
    <sheet name="hoang" sheetId="26" r:id="rId26"/>
    <sheet name="tinh" sheetId="27" r:id="rId27"/>
    <sheet name="tao" sheetId="28" r:id="rId28"/>
    <sheet name="KH-HAN10" sheetId="29" state="hidden" r:id="rId29"/>
    <sheet name="TKB-HAN10" sheetId="30" state="hidden" r:id="rId30"/>
  </sheets>
  <externalReferences>
    <externalReference r:id="rId33"/>
  </externalReferences>
  <definedNames/>
  <calcPr fullCalcOnLoad="1"/>
</workbook>
</file>

<file path=xl/sharedStrings.xml><?xml version="1.0" encoding="utf-8"?>
<sst xmlns="http://schemas.openxmlformats.org/spreadsheetml/2006/main" count="2996" uniqueCount="673">
  <si>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</si>
  <si>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</si>
  <si>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</si>
  <si>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</si>
  <si>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</si>
  <si>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</si>
  <si>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</si>
  <si>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</si>
  <si>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</si>
  <si>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</si>
  <si>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</si>
  <si>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</si>
  <si>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</si>
  <si>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</si>
  <si>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</si>
  <si>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</si>
  <si>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</si>
  <si>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</si>
  <si>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</si>
  <si>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</si>
  <si>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</si>
  <si>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</si>
  <si>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</si>
  <si>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</si>
  <si>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</si>
  <si>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</si>
  <si>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</si>
  <si>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</si>
  <si>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</si>
  <si>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</si>
  <si>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</si>
  <si>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</si>
  <si>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</si>
  <si>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</si>
  <si>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</si>
  <si>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</si>
  <si>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</si>
  <si>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</si>
  <si>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</si>
  <si>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</si>
  <si>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</si>
  <si>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</si>
  <si>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</si>
  <si>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</si>
  <si>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</si>
  <si>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</si>
  <si>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</si>
  <si>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</si>
  <si>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</si>
  <si>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</si>
  <si>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</si>
  <si>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</si>
  <si>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</si>
  <si>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</si>
  <si>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</si>
  <si>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</si>
  <si>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</si>
  <si>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</si>
  <si>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</si>
  <si>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</si>
  <si>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</si>
  <si>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</si>
  <si>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</si>
  <si>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</si>
  <si>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</si>
  <si>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</si>
  <si>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</si>
  <si>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</si>
  <si>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</si>
  <si>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</si>
  <si>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</si>
  <si>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</si>
  <si>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</si>
  <si>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</si>
  <si>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</si>
  <si>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</si>
  <si>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</si>
  <si>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</si>
  <si>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</si>
  <si>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</si>
  <si>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</si>
  <si>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</si>
  <si>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</si>
  <si>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</si>
  <si>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</si>
  <si>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</si>
  <si>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</si>
  <si>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</si>
  <si>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</si>
  <si>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</si>
  <si>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</si>
  <si>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</si>
  <si>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</si>
  <si>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</si>
  <si>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</si>
  <si>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</si>
  <si>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</si>
  <si>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</si>
  <si>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</si>
  <si>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</si>
  <si>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</si>
  <si>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</si>
  <si>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</si>
  <si>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</si>
  <si>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</si>
  <si>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</si>
  <si>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</si>
  <si>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</si>
  <si>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</si>
  <si>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</si>
  <si>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</si>
  <si>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</si>
  <si>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</si>
  <si>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</si>
  <si>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</si>
  <si>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</si>
  <si>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</si>
  <si>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</si>
  <si>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</si>
  <si>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</si>
  <si>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</si>
  <si>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</si>
  <si>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</si>
  <si>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</si>
  <si>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</si>
  <si>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</si>
  <si>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</si>
  <si>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</si>
  <si>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</si>
  <si>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</si>
  <si>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</si>
  <si>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</si>
  <si>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</si>
  <si>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</si>
  <si>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</si>
  <si>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</si>
  <si>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</si>
  <si>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</si>
  <si>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</si>
  <si>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</si>
  <si>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</si>
  <si>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</si>
  <si>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</si>
  <si>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</si>
  <si>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</si>
  <si>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</si>
  <si>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</si>
  <si>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</si>
  <si>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</si>
  <si>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</si>
  <si>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</si>
  <si>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</si>
  <si>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</si>
  <si>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</si>
  <si>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</si>
  <si>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</si>
  <si>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</si>
  <si>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</si>
  <si>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</si>
  <si>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</si>
  <si>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</si>
  <si>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</si>
  <si>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</si>
  <si>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</si>
  <si>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</si>
  <si>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</si>
  <si>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</si>
  <si>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</si>
  <si>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</si>
  <si>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</si>
  <si>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</si>
  <si>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</si>
  <si>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</si>
  <si>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</si>
  <si>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</si>
  <si>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</si>
  <si>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</si>
  <si>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</si>
  <si>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</si>
  <si>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</si>
  <si>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</si>
  <si>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</si>
  <si>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</si>
  <si>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</si>
  <si>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</si>
  <si>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</si>
  <si>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</si>
  <si>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</si>
  <si>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</si>
  <si>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</si>
  <si>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</si>
  <si>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</si>
  <si>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</si>
  <si>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</si>
  <si>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</si>
  <si>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</si>
  <si>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</si>
  <si>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</si>
  <si>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</si>
  <si>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</si>
  <si>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</si>
  <si>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</si>
  <si>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</si>
  <si>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</si>
  <si>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</si>
  <si>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</si>
  <si>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</si>
  <si>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</si>
  <si>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</si>
  <si>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</si>
  <si>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</si>
  <si>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</si>
  <si>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</si>
  <si>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</si>
  <si>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</si>
  <si>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</si>
  <si>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</si>
  <si>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</si>
  <si>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</si>
  <si>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</si>
  <si>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</si>
  <si>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</si>
  <si>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</si>
  <si>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</si>
  <si>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</si>
  <si>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</si>
  <si>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</si>
  <si>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</si>
  <si>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</si>
  <si>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</si>
  <si>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</si>
  <si>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</si>
  <si>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</si>
  <si>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</si>
  <si>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</si>
  <si>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</si>
  <si>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</si>
  <si>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</si>
  <si>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</si>
  <si>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</si>
  <si>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</si>
  <si>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</si>
  <si>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</si>
  <si>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</si>
  <si>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</si>
  <si>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</si>
  <si>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</si>
  <si>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</si>
  <si>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</si>
  <si>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</si>
  <si>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</si>
  <si>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</si>
  <si>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</si>
  <si>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</si>
  <si>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</si>
  <si>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</si>
  <si>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</si>
  <si>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</si>
  <si>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</si>
  <si>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</si>
  <si>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</si>
  <si>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</si>
  <si>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</si>
  <si>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</si>
  <si>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</si>
  <si>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</si>
  <si>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</si>
  <si>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</si>
  <si>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</si>
  <si>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</si>
  <si>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</si>
  <si>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</si>
  <si>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</si>
  <si>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</si>
  <si>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</si>
  <si>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</si>
  <si>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</si>
  <si>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</si>
  <si>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</si>
  <si>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</si>
  <si>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</si>
  <si>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</si>
  <si>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</si>
  <si>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</si>
  <si>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</si>
  <si>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</si>
  <si>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</si>
  <si>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</si>
  <si>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</si>
  <si>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</si>
  <si>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</si>
  <si>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</si>
  <si>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</si>
  <si>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</si>
  <si>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</si>
  <si>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</si>
  <si>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</si>
  <si>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</si>
  <si>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</si>
  <si>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</si>
  <si>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</si>
  <si>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</si>
  <si>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</si>
  <si>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</si>
  <si>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</si>
  <si>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</si>
  <si>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</si>
  <si>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</si>
  <si>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</si>
  <si>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</si>
  <si>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</si>
  <si>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</si>
  <si>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</si>
  <si>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</si>
  <si>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</si>
  <si>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</si>
  <si>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</si>
  <si>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</si>
  <si>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</si>
  <si>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</si>
  <si>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</si>
  <si>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</si>
  <si>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</si>
  <si>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</si>
  <si>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</si>
  <si>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</si>
  <si>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</si>
  <si>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</si>
  <si>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</si>
  <si>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</si>
  <si>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</si>
  <si>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</si>
  <si>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</si>
  <si>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</si>
  <si>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</si>
  <si>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</si>
  <si>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</si>
  <si>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</si>
  <si>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</si>
  <si>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</si>
  <si>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</si>
  <si>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</si>
  <si>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</si>
  <si>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</si>
  <si>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</si>
  <si>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</si>
  <si>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</si>
  <si>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</si>
  <si>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</si>
  <si>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</si>
  <si>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</si>
  <si>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</si>
  <si>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</si>
  <si>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</si>
  <si>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</si>
  <si>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</si>
  <si>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</si>
  <si>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</si>
  <si>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</si>
  <si>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</si>
  <si>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</si>
  <si>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</si>
  <si>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</si>
  <si>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</si>
  <si>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</si>
  <si>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</si>
  <si>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</si>
  <si>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</si>
  <si>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</si>
  <si>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</si>
  <si>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</si>
  <si>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</si>
  <si>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</si>
  <si>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</si>
  <si>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</si>
  <si>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</si>
  <si>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</si>
  <si>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</si>
  <si>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</si>
  <si>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</si>
  <si>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</si>
  <si>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</si>
  <si>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</si>
  <si>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</si>
  <si>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</si>
  <si>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</si>
  <si>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</si>
  <si>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</si>
  <si>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</si>
  <si>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</si>
  <si>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</si>
  <si>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</si>
  <si>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</si>
  <si>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</si>
  <si>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</si>
  <si>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</si>
  <si>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</si>
  <si>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</si>
  <si>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</si>
  <si>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</si>
  <si>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</si>
  <si>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</si>
  <si>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</si>
  <si>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</si>
  <si>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</si>
  <si>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</si>
  <si>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</si>
  <si>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</si>
  <si>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</si>
  <si>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</si>
  <si>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</si>
  <si>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</si>
  <si>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</si>
  <si>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</si>
  <si>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</si>
  <si>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</si>
  <si>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</si>
  <si>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</si>
  <si>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</si>
  <si>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</si>
  <si>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</si>
  <si>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</si>
  <si>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</si>
  <si>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</si>
  <si>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đổi lịch tin ngày thu 3 sang thu5</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</si>
  <si>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</si>
  <si>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</si>
  <si>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</si>
  <si>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</si>
  <si>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</si>
  <si>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</si>
  <si>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</si>
  <si>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</si>
  <si>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</si>
  <si>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</si>
  <si>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</si>
  <si>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</si>
  <si>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</si>
  <si>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</si>
  <si>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</si>
  <si>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</si>
  <si>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</si>
  <si>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Sinh học</t>
  </si>
  <si>
    <t>Tháng 2</t>
  </si>
  <si>
    <t>Tháng 3</t>
  </si>
  <si>
    <t>Tháng 4</t>
  </si>
  <si>
    <t>Tháng 5</t>
  </si>
  <si>
    <t>Tháng 6</t>
  </si>
  <si>
    <t>Khoa CNTT</t>
  </si>
  <si>
    <t>THỜI KHÓA BIỂU KHOA CƠ KHÍ CHẾ TẠO  (HK2 - NH 2018-2019)</t>
  </si>
  <si>
    <t>Nguội cơ bản</t>
  </si>
  <si>
    <t>Ngày 24 tháng  01  năm 2019</t>
  </si>
  <si>
    <t>Áp dụng từ ngày 18  tháng 2 năm 2019</t>
  </si>
  <si>
    <t>THỜI KHÓA BIỂU KHOA CƠ KHÍ CHẾ TẠO  (HK1 - NH 2019-2020)</t>
  </si>
  <si>
    <t>Tin học cơ bản 2</t>
  </si>
  <si>
    <t>Ngoại ngữ (Anh văn 2)</t>
  </si>
  <si>
    <t>chế tạo thiết bị lắng lọc công nghiệp</t>
  </si>
  <si>
    <t>CĐ-CTTBCK17</t>
  </si>
  <si>
    <t>2017-2018k1</t>
  </si>
  <si>
    <t>2017-2018k2</t>
  </si>
  <si>
    <t>2018-2019k2</t>
  </si>
  <si>
    <t>2018-2019k1</t>
  </si>
  <si>
    <t>2019-2020K1</t>
  </si>
  <si>
    <t>2019-2020K2</t>
  </si>
  <si>
    <t>(1tc+8cd)</t>
  </si>
  <si>
    <t>19-24/8</t>
  </si>
  <si>
    <t>26-31/8</t>
  </si>
  <si>
    <t>2-7/9</t>
  </si>
  <si>
    <t>9-14/9</t>
  </si>
  <si>
    <t>16-21/9</t>
  </si>
  <si>
    <t>23-28/9</t>
  </si>
  <si>
    <t>7-12/10</t>
  </si>
  <si>
    <t>14-19/10</t>
  </si>
  <si>
    <t>21-26/10</t>
  </si>
  <si>
    <t>4-9/11</t>
  </si>
  <si>
    <t>11-16/11</t>
  </si>
  <si>
    <t>18-23/11</t>
  </si>
  <si>
    <t>25-30/11</t>
  </si>
  <si>
    <t>9-14/12</t>
  </si>
  <si>
    <t>16-21/12</t>
  </si>
  <si>
    <t>Chế tạo thiết bị thông gió</t>
  </si>
  <si>
    <t>Hóa học</t>
  </si>
  <si>
    <t xml:space="preserve">Gia công chi tiết trên máy phay,bào </t>
  </si>
  <si>
    <t>Ngoại ngữ (Anh văn 1)</t>
  </si>
  <si>
    <t>Kỹ thuật an toàn và bảo hộ lao động</t>
  </si>
  <si>
    <t>Chế tạo băng tải</t>
  </si>
  <si>
    <t>Chế tạo cột điện cao thế ≥ 35 kv</t>
  </si>
  <si>
    <t>Chế tạo kết cấu nhà công nghiệp</t>
  </si>
  <si>
    <t>Chế tạo thiết bị thông gió công nghiệp</t>
  </si>
  <si>
    <t>Thực tập tốt nghiệp 1</t>
  </si>
  <si>
    <t>Pháp luật 1</t>
  </si>
  <si>
    <t>Giáo dục thể chất 1</t>
  </si>
  <si>
    <t>Vẽ kỹ thuật</t>
  </si>
  <si>
    <t>Hàn cắt khí cơ bản</t>
  </si>
  <si>
    <t>Gia công chi tiết trên máy Tiện</t>
  </si>
  <si>
    <t>Hàn điện cơ bản</t>
  </si>
  <si>
    <t>Sử dụng dụng cụ, thiết bị nghề CTTBCK</t>
  </si>
  <si>
    <t>Tháng 8</t>
  </si>
  <si>
    <t>Tháng 9</t>
  </si>
  <si>
    <t>5-10/8</t>
  </si>
  <si>
    <t>12-17/8</t>
  </si>
  <si>
    <t>30/9-5/10</t>
  </si>
  <si>
    <t>28/10-2/11</t>
  </si>
  <si>
    <t>2-7/12</t>
  </si>
  <si>
    <t>HÓA 4H (32H), C.TRÂM (P.208)</t>
  </si>
  <si>
    <t>LÝ 4H (32H), T. NAM (P.208)</t>
  </si>
  <si>
    <t>TOÁN 4H (48H), C.TUYỀN (P.208)</t>
  </si>
  <si>
    <t>VĂN 4H (48H), C.TÂM (P.208)</t>
  </si>
  <si>
    <t>LỚP TC - CHẾ TẠO THIẾT BỊ CƠ KHÍ  19 - 3N</t>
  </si>
  <si>
    <t>Pháp luật - 4h (15h)-T.Hùng-P208</t>
  </si>
  <si>
    <t>Thể dục -4h (30h) - T.Thiên- (sân trường)</t>
  </si>
  <si>
    <t>Gia công chi tiết trên máy Tiện - 6h (120h) - T.Tĩnh - Xưởng CGKL</t>
  </si>
  <si>
    <t>Tạo</t>
  </si>
  <si>
    <t>Tùng</t>
  </si>
  <si>
    <t>TC.CTTBCK17-3N</t>
  </si>
  <si>
    <t>CĐ.CTTBCK17-3N</t>
  </si>
  <si>
    <t>TC.CTTBCK17-3N-SC</t>
  </si>
  <si>
    <t>TC.CTTBCK17-3N-PH</t>
  </si>
  <si>
    <t>TC.CTTBCK18-3N</t>
  </si>
  <si>
    <t>CĐ.CTTBCK18-3N</t>
  </si>
  <si>
    <t>TỔNG GIỜ</t>
  </si>
  <si>
    <r>
      <t xml:space="preserve">Kỹ thuật an toàn và bảo hộ lao động </t>
    </r>
    <r>
      <rPr>
        <sz val="10"/>
        <color indexed="10"/>
        <rFont val="Times New Roman"/>
        <family val="1"/>
      </rPr>
      <t>(ghép lớp TC.CT18-3N)</t>
    </r>
  </si>
  <si>
    <t>Vẽ kỹ thuật - 4h (70h) - T.Lai - Xưởng CGKL</t>
  </si>
  <si>
    <t xml:space="preserve">Tin Học 1 (45h). T. Trực (PM 4)- 4h </t>
  </si>
  <si>
    <t>Tháng 1</t>
  </si>
  <si>
    <t>23-28/12</t>
  </si>
  <si>
    <t>30/12-4/1</t>
  </si>
  <si>
    <t>HÓA 4H (32H), C.TRÂM (P.206)</t>
  </si>
  <si>
    <t>LÝ 4H (32H), C.TRANG (P.206)</t>
  </si>
  <si>
    <t>TOÁN 4H (98H), C. UYÊN (P.206)</t>
  </si>
  <si>
    <t>VĂN 4H (47H), C.TÂM (P.206)</t>
  </si>
  <si>
    <t>SINH 4H (64H), T.HUỲNH (P.206)</t>
  </si>
  <si>
    <t>Ngoại ngữ (Anh văn 2)-4h (60h)-C.Diễm- P205</t>
  </si>
  <si>
    <t>TOÁN 4H (64H), T. NGUYÊN (P.207)</t>
  </si>
  <si>
    <t>VĂN 4H (60H), T.TOÀN (P.207)</t>
  </si>
  <si>
    <t>HÓA 4H (32H), C.TRÂM (P.207)</t>
  </si>
  <si>
    <t>LÝ 4H (32H), C.TRANG (P.207)</t>
  </si>
  <si>
    <t>SINH 4H (32H), T.HUỲNH (P.207)</t>
  </si>
  <si>
    <t>Kỹ thuật an toàn và bảo hộ lao động -3h (30h) - T.Thành - Xưởng CGKL</t>
  </si>
  <si>
    <t>thứ 2 đến e Trị mẹ xin nghỉ làm tuần</t>
  </si>
  <si>
    <t>Chế tạo cột điện cao thế ≥ 35 kv-3h (60h)-T.Thành xưởng CNC</t>
  </si>
  <si>
    <t>Chế tạo cột điện cao thế ≥ 35 kv-6h (60h)-T.Thành xưởng CNC</t>
  </si>
  <si>
    <t>Chế tạo thiết bị thông gió - 6h (120h) - T.Tạo - xưởng Hàn</t>
  </si>
  <si>
    <t>Chế tạo thiết bị thông gió - 3h (120h) - T.Tạo - xưởng Hàn</t>
  </si>
  <si>
    <t>23-28</t>
  </si>
  <si>
    <t>30-4</t>
  </si>
  <si>
    <t>16-21</t>
  </si>
  <si>
    <t>Chế tạo kết cấu nhà công nghiệp - 6h (120)-T.Tùng - Xưởng Hàn</t>
  </si>
  <si>
    <t>Chế tạo kết cấu nhà công nghiệp - 3h (120)-T.Tùng - Xưởng Hàn</t>
  </si>
  <si>
    <t>Thực tập tốt nghiệp 1 (240h) - T. Tùng</t>
  </si>
  <si>
    <t>Chế tạo thiết bị thông gió công nghiệp - 6h (120h) - T.Tạo - Xưởng Hàn</t>
  </si>
  <si>
    <t>Kỹ thuật an toàn và bảo hộ lao động 3h (30h) -T.Thành - Xưởng CGKL</t>
  </si>
  <si>
    <t xml:space="preserve">Chế tạo kết cấu nhà công nghiệp - 6h </t>
  </si>
  <si>
    <t>Chế tạo cột điện cao thế ≥ 35 kv - 3h (60h) - T.Hoang - xưởng Hàn</t>
  </si>
  <si>
    <t>chế tạo thiết bị lắng lọc công nghiệp -6h (150h) - T. Thành -  Xưởng CNC</t>
  </si>
  <si>
    <t>chế tạo thiết bị lắng lọc công nghiệp -3h (150h) - T. Thành -  Xưởng CNC</t>
  </si>
  <si>
    <t xml:space="preserve">Gia công chi tiết trên máy phay,bào - 8h (120h) - T.Tĩnh </t>
  </si>
  <si>
    <t>Nguội cơ bản - 8h (60h) - T.Tĩnh</t>
  </si>
  <si>
    <t>Gia công chi tiết trên máy phay,bào  - 8h (120h) - T.Lai</t>
  </si>
  <si>
    <t>Hàn cắt khí cơ bản - 6h (90h) - T.Tùng - Xưởng Hàn</t>
  </si>
  <si>
    <t>Hàn cắt khí cơ bản - 6h (90h) - T.Hoang - Xưởng Hàn</t>
  </si>
  <si>
    <t>Gia công chi tiết trên máy Tiện - 6h (120h) - T.Lai - Xưởng CGKL</t>
  </si>
  <si>
    <t>TC-CTTBCK19-3NA</t>
  </si>
  <si>
    <t>TC-CTTBCK19-3NB</t>
  </si>
  <si>
    <t>Chế tạo băng tải - 6h (60h) - T.Tùng xưởng Hàn</t>
  </si>
  <si>
    <t>Giáo dục thể chất</t>
  </si>
  <si>
    <t>Giáo dục quốc phòng - An ninh</t>
  </si>
  <si>
    <t>Dung sai lắp ghép  và  đo lường kỹ thuật</t>
  </si>
  <si>
    <t>khoa cơ bản</t>
  </si>
  <si>
    <t>TC.CTTBCK19-3NA</t>
  </si>
  <si>
    <t>TC.CTTBCK19-3NB</t>
  </si>
  <si>
    <t>CĐ.CTTBCK19-2,5N</t>
  </si>
  <si>
    <t xml:space="preserve">LỚP CĐ - CHẾ TẠO THIẾT BỊ CƠ KHÍ  17 </t>
  </si>
  <si>
    <t>Hàn cắt khí cơ bản - 6h (90h) - T.Hoang - Xưởng Hàn (TC 19NB)</t>
  </si>
  <si>
    <t>Chế tạo thiết bị thông gió - 6h (120h) - T.Tạo - xưởng Hàn (TC17-3N)</t>
  </si>
  <si>
    <t>Chế tạo thiết bị thông gió công nghiệp - 6h (120h) - T.Tạo - Xưởng Hàn (CD18)</t>
  </si>
  <si>
    <t>Chế tạo thiết bị thông gió công nghiệp - 6h (120h) - T.Tạo - Xưởng Hàn(CD18)</t>
  </si>
  <si>
    <t>Chế tạo thiết bị thông gió - 3h (120h) - T.Tạo - xưởng Hàn (TC17-3N)</t>
  </si>
  <si>
    <t>Gia công chi tiết trên máy phay,bào  - 8h (120h) - T.Lai (TC17-3NPH)</t>
  </si>
  <si>
    <t>Gia công chi tiết trên máy Tiện - 6h (120h) - T.Lai - Xưởng CGKL (TC-19-3NB)</t>
  </si>
  <si>
    <t>Vẽ kỹ thuật - 4h (70h) - T.Lai - Xưởng CGKL (TC19-3N)</t>
  </si>
  <si>
    <t>chế tạo thiết bị lắng lọc công nghiệp -6h (150h) - T. Thành -  Xưởng CNC (CD17-3N)</t>
  </si>
  <si>
    <t>chế tạo thiết bị lắng lọc công nghiệp -3h (150h) - T. Thành -  Xưởng CNC (CD17-3N)</t>
  </si>
  <si>
    <t>Hàn điện cơ bản 6H (150H) - T.TẠO - XƯỞNG HÀN</t>
  </si>
  <si>
    <t>Sử dụng dụng cụ, thiết bị nghề CTTBCK 6H (90H) - T.Tùng - xưởng CNC</t>
  </si>
  <si>
    <t>Chế tạo cột điện cao thế ≥ 35 kv-6h (60h)-T.Thành xưởng CNC (TC 18-3N)</t>
  </si>
  <si>
    <t>Kỹ thuật an toàn và bảo hộ lao động -3h (30h) - T.Thành - Xưởng CGKL (CD 18 VÀ TC 18)</t>
  </si>
  <si>
    <t>Nguội cơ bản - 6H (60H) T.THÀNH - XƯỞNG CGKL (CD19)</t>
  </si>
  <si>
    <t>Vẽ kỹ thuật -4H (70H) -T.LAI - XƯỞNG CGKL (CD 19)</t>
  </si>
  <si>
    <t>Dung sai lắp ghép  và  đo lường kỹ thuật - 4H (45H) -T.TĨNH - XƯỞNG CGKL</t>
  </si>
  <si>
    <t>Phú Yên, ngày 15  tháng  08 năm 2019</t>
  </si>
  <si>
    <t>Áp dụng từ ngày 19  tháng 8 năm 2019</t>
  </si>
  <si>
    <t>Áp dụng từ ngày 19  tháng 08 năm 2019</t>
  </si>
  <si>
    <t>LỚP TC - CHẾ TẠO THIẾT BỊ CƠ KHÍ  19 - 3NB</t>
  </si>
  <si>
    <t>Đồ án môn học - 6h (60h) - T.Hoang-Xưởng CNC</t>
  </si>
  <si>
    <t>Đồ án môn học - 6h (600h) - T.Hoang-Xưởng CNC (CD17)</t>
  </si>
  <si>
    <t>Ngoại ngữ (Anh văn 1) - 4h (90h) - C.Diễm - P207</t>
  </si>
  <si>
    <t>LỚP TC + CĐ - CHẾ TẠO THIẾT BỊ CƠ KHÍ  18</t>
  </si>
  <si>
    <t>(2tc+7cd)</t>
  </si>
  <si>
    <t>Pháp luật -4H (15H)- T.Hùng-P206</t>
  </si>
  <si>
    <t>Hàn điện cơ bản 6H (150H) - T.TẠO - XƯỞNG HÀN (TC+CĐ 19)</t>
  </si>
  <si>
    <t>Vẽ kỹ thuật -8H (70H) -T.LAI</t>
  </si>
  <si>
    <t>Vẽ kỹ thuật -8H (70H) -T.LAI (CĐ19)</t>
  </si>
  <si>
    <t>(TC+CĐ18)</t>
  </si>
  <si>
    <t>Áp dụng từ ngày 05  tháng 9 năm 2019</t>
  </si>
  <si>
    <t>Áp dụng từ ngày 19  tháng 9 năm 2019</t>
  </si>
  <si>
    <t>Hàn cắt khí cơ bản - 6h (90h) - T.Tùng - Xưởng Hàn (TC19-3NA)</t>
  </si>
  <si>
    <t>TC+CĐ18</t>
  </si>
  <si>
    <t>Chế tạo băng tải - 6h (60h) - T.Tùng xưởng Hàn (TC18-3N)</t>
  </si>
  <si>
    <t>Anh Văn</t>
  </si>
  <si>
    <t>Giáo dục thể chất-4h (30h)-T.Thiên (sân trường)</t>
  </si>
  <si>
    <t>Anh Văn -4h (90h)-C.Diễm (P204)</t>
  </si>
  <si>
    <t>Hàn điện cơ bản 3H (150H) - T.TẠO - XƯỞNG HÀN</t>
  </si>
  <si>
    <t>Sử dụng dụng cụ, thiết bị nghề CTTBCK 6H (90H) - T.Tùng - xưởng CNC (TC+CDD19)</t>
  </si>
  <si>
    <t>Chế tạo kết cấu nhà công nghiệp - 8h (120)-T.Tùng - Xưởng Hàn</t>
  </si>
  <si>
    <r>
      <t>Chế tạo thiết bị thông gió - 6h (120h) - T.Tạo - xưởng Hàn (</t>
    </r>
    <r>
      <rPr>
        <sz val="12"/>
        <color indexed="10"/>
        <rFont val="Times New Roman"/>
        <family val="1"/>
      </rPr>
      <t>Ghép lớp TC.CTTBCK17-3N</t>
    </r>
    <r>
      <rPr>
        <sz val="12"/>
        <rFont val="Times New Roman"/>
        <family val="1"/>
      </rPr>
      <t>)</t>
    </r>
  </si>
  <si>
    <r>
      <t>Sử dụng dụng cụ, thiết bị nghề CTTBCK 6H (90H) - T.Tùng - xưởng CNC (</t>
    </r>
    <r>
      <rPr>
        <sz val="10"/>
        <color indexed="10"/>
        <rFont val="Times New Roman"/>
        <family val="1"/>
      </rPr>
      <t>Ghép lớp TC+CĐ19</t>
    </r>
    <r>
      <rPr>
        <sz val="10"/>
        <rFont val="Times New Roman"/>
        <family val="1"/>
      </rPr>
      <t>)</t>
    </r>
  </si>
  <si>
    <r>
      <t>Chế tạo băng tải - 6h (60h) - T.Tùng xưởng Hàn (</t>
    </r>
    <r>
      <rPr>
        <sz val="12"/>
        <color indexed="10"/>
        <rFont val="Times New Roman"/>
        <family val="1"/>
      </rPr>
      <t>Ghép lớp TC-CTTBCK18-3N</t>
    </r>
    <r>
      <rPr>
        <sz val="12"/>
        <rFont val="Times New Roman"/>
        <family val="1"/>
      </rPr>
      <t>)</t>
    </r>
  </si>
  <si>
    <r>
      <t>Chế tạo kết cấu nhà công nghiệp - 3h (120)-T.Tùng - Xưởng Hàn (</t>
    </r>
    <r>
      <rPr>
        <sz val="10"/>
        <color indexed="10"/>
        <rFont val="Times New Roman"/>
        <family val="1"/>
      </rPr>
      <t>GHÉP LỚP CĐ-CTTBCK18</t>
    </r>
    <r>
      <rPr>
        <sz val="10"/>
        <rFont val="Times New Roman"/>
        <family val="1"/>
      </rPr>
      <t>)</t>
    </r>
  </si>
  <si>
    <r>
      <t>Chế tạo cột điện cao thế ≥ 35 kv - 3h (60h) - T.Hoang - xưởng Hàn
 (</t>
    </r>
    <r>
      <rPr>
        <sz val="11"/>
        <color indexed="10"/>
        <rFont val="Times New Roman"/>
        <family val="1"/>
      </rPr>
      <t>Ghép lớp TC+CĐ18</t>
    </r>
    <r>
      <rPr>
        <sz val="11"/>
        <color indexed="8"/>
        <rFont val="Times New Roman"/>
        <family val="1"/>
      </rPr>
      <t>)</t>
    </r>
  </si>
  <si>
    <t xml:space="preserve">LỚP CĐ - CTTBCK19-1NLT (Dành cho học sinh tốt nghiệp hệ trung cấp nghề CTTBCK) </t>
  </si>
  <si>
    <t>LỚP CĐ-CTTBCK  19 - 1,5NLT (Dành cho học sinh tốt nghiệp trung cấp nghề cắt gọt kim loại)</t>
  </si>
  <si>
    <t>TC-CTTBCK19-3NTH</t>
  </si>
  <si>
    <t>TC.CTTBCK19-3NTH</t>
  </si>
  <si>
    <t>Hàn cắt khí cơ bản - 8h (90h) - T.Hoang</t>
  </si>
  <si>
    <t>Áp dụng từ ngày 30  tháng 09 năm 2019</t>
  </si>
  <si>
    <t>Phú Yên, ngày 29  tháng  09 năm 2019</t>
  </si>
  <si>
    <t>Tháng 01/2020</t>
  </si>
  <si>
    <t>21-26</t>
  </si>
  <si>
    <t>28-02</t>
  </si>
  <si>
    <t>04-09</t>
  </si>
  <si>
    <t>6-11</t>
  </si>
  <si>
    <t>13-18</t>
  </si>
  <si>
    <t>Nguội cơ bản 8h (60h)-T.Hoang</t>
  </si>
  <si>
    <t>Kỹ thuật an toàn và bảo hộ lao động - 4h (30h) T.Duân</t>
  </si>
  <si>
    <t>Vẽ kỹ thuật 4h (70h) T.Duân</t>
  </si>
  <si>
    <t xml:space="preserve">LỚP TC - CTTBCK19-3NTH (học tại trung tâm GDNN-GDTX Tây Hòa) </t>
  </si>
  <si>
    <t>Sinh hoạt chủ nhiệm vào Chiều thứ 5 (tiết 4) trong tuần (Thầy Duân)</t>
  </si>
  <si>
    <t>Dung sai lắp ghép  và  đo lường kỹ thuật 4h (45h) - T.Duân</t>
  </si>
  <si>
    <t>TC+CĐ-CTTBCK18-3N</t>
  </si>
  <si>
    <t>(2TC+6CĐ)</t>
  </si>
  <si>
    <t>CĐ-CTTBCK19-1NLT</t>
  </si>
  <si>
    <t>CĐ-CTTBCK19-1,5NLT</t>
  </si>
  <si>
    <t>TC+CĐ-CTTBCK19-2,5N</t>
  </si>
  <si>
    <t>Ngô Anh Duân</t>
  </si>
  <si>
    <t>NĂM HỌC 2019-2020 (HK1)</t>
  </si>
  <si>
    <t>dành cho hs nghề cắt gọt liên thông</t>
  </si>
  <si>
    <r>
      <t>Sử dụng dụng cụ, thiết bị nghề CTTBCK</t>
    </r>
    <r>
      <rPr>
        <sz val="7"/>
        <color indexed="10"/>
        <rFont val="Times New Roman"/>
        <family val="1"/>
      </rPr>
      <t xml:space="preserve"> (ghép lớp TC+CĐ-CTTBCK19-2,5N)</t>
    </r>
  </si>
  <si>
    <r>
      <t>Chế tạo kết cấu nhà công nghiệp</t>
    </r>
    <r>
      <rPr>
        <sz val="7"/>
        <color indexed="10"/>
        <rFont val="Times New Roman"/>
        <family val="1"/>
      </rPr>
      <t xml:space="preserve"> (ghép lớp TC+CĐ-CTTBCK18-2,5N)</t>
    </r>
  </si>
  <si>
    <r>
      <t xml:space="preserve">Chế tạo băng tải  </t>
    </r>
    <r>
      <rPr>
        <sz val="7"/>
        <color indexed="10"/>
        <rFont val="Times New Roman"/>
        <family val="1"/>
      </rPr>
      <t>(ghép lớp TC-CTTBCK18-3N)</t>
    </r>
  </si>
  <si>
    <r>
      <t xml:space="preserve">Chế tạo cột điện cao thế ≥ 35 kv  </t>
    </r>
    <r>
      <rPr>
        <sz val="7"/>
        <color indexed="10"/>
        <rFont val="Times New Roman"/>
        <family val="1"/>
      </rPr>
      <t>(ghép lớp TC+CĐ-CTTBCK18-3N)</t>
    </r>
  </si>
  <si>
    <r>
      <t xml:space="preserve">Chế tạo thiết bị thông gió công nghiệp </t>
    </r>
    <r>
      <rPr>
        <sz val="7"/>
        <color indexed="10"/>
        <rFont val="Times New Roman"/>
        <family val="1"/>
      </rPr>
      <t>(ghép lớp TC-CTTBCK17-3N)</t>
    </r>
  </si>
  <si>
    <r>
      <t xml:space="preserve">Tin học cơ bản 2 </t>
    </r>
    <r>
      <rPr>
        <sz val="8"/>
        <color indexed="10"/>
        <rFont val="Times New Roman"/>
        <family val="1"/>
      </rPr>
      <t>(ghép lớp CĐ-CTTBCK17)</t>
    </r>
  </si>
  <si>
    <r>
      <t>Ngoại ngữ (Anh văn 2)</t>
    </r>
    <r>
      <rPr>
        <sz val="8"/>
        <color indexed="10"/>
        <rFont val="Times New Roman"/>
        <family val="1"/>
      </rPr>
      <t xml:space="preserve"> (ghép lớp CĐ-CTTBCK17)</t>
    </r>
  </si>
  <si>
    <r>
      <t xml:space="preserve">Đồ án môn học </t>
    </r>
    <r>
      <rPr>
        <sz val="8"/>
        <color indexed="10"/>
        <rFont val="Times New Roman"/>
        <family val="1"/>
      </rPr>
      <t>(ghép lớp CĐ-CTTBCK17)</t>
    </r>
  </si>
  <si>
    <r>
      <t xml:space="preserve">chế tạo thiết bị lắng lọc công nghiệp </t>
    </r>
    <r>
      <rPr>
        <sz val="8"/>
        <color indexed="10"/>
        <rFont val="Times New Roman"/>
        <family val="1"/>
      </rPr>
      <t>(ghép lớp CĐ-CTTBCK17)</t>
    </r>
  </si>
  <si>
    <t>Áp dụng từ ngày 28  tháng 10 năm 2019</t>
  </si>
  <si>
    <t>Phú Yên, ngày 26  tháng  10 năm 2019</t>
  </si>
  <si>
    <t>Chào cờ và sinh hoạt chủ nhiệm vào sáng thứ 2 hàng tuần  (tiết 1) trong tuần (Thầy Tùng)</t>
  </si>
  <si>
    <t>Chào cờ và sinh hoạt chủ nhiệm vào sáng thứ 2 hàng tuần (tiết 1) trong tuần (Thầy Tạo)</t>
  </si>
  <si>
    <t>Chào cờ đầu tuần và sinh hoạt chủ nhiệm vào sáng thứ 2 hàng tuần (tiết 1) trong tuần (Thầy Tĩnh)</t>
  </si>
  <si>
    <t>Chào cờ và sinh hoạt chủ nhiệm vào sáng thứ 2 hàng tuần  (tiết 1) trong tuần (Thầy Thành)</t>
  </si>
  <si>
    <t>Chào cơ và sinh hoạt chủ nhiệm vào sáng thứ 2 hàng tuần (tiết 1) trong tuần (Thầy Tĩnh)</t>
  </si>
  <si>
    <t>Phú Yên, ngày 26 tháng  10 năm 2019</t>
  </si>
  <si>
    <t>Chào cơ và sinh hoạt chủ nhiệm vào sáng thứ 2 hàng tuần (tiết 1) trong tuần (Thầy Lai)</t>
  </si>
  <si>
    <t>LỚP TC + CĐ- CHẾ TẠO THIẾT BỊ CƠ KHÍ  19 - 2,5N</t>
  </si>
  <si>
    <t>Chào cờ và sinh hoạt chủ nhiệm vào sáng thứ 2 hàng tuần  (tiết 1) trong tuần (Thầy Hoang)</t>
  </si>
  <si>
    <t>Áp dụng từ ngày 18  tháng 10 năm 2019</t>
  </si>
  <si>
    <r>
      <t xml:space="preserve">Đồ án môn học - 6h (60h) - T.Hoang-Xưởng CNC </t>
    </r>
    <r>
      <rPr>
        <sz val="10"/>
        <color indexed="10"/>
        <rFont val="Times New Roman"/>
        <family val="1"/>
      </rPr>
      <t>(ghép lớp CĐ-CTTBCK17-3N)</t>
    </r>
  </si>
  <si>
    <r>
      <t xml:space="preserve">Ngoại ngữ (Anh văn 2)-4h (60h)-C.Diễm- P205 </t>
    </r>
    <r>
      <rPr>
        <sz val="10"/>
        <color indexed="10"/>
        <rFont val="Times New Roman"/>
        <family val="1"/>
      </rPr>
      <t>(ghép lớp CĐ-CTTBCK17-3N)</t>
    </r>
  </si>
  <si>
    <r>
      <rPr>
        <sz val="10"/>
        <rFont val="Times New Roman"/>
        <family val="1"/>
      </rPr>
      <t xml:space="preserve">Tin Học 1 (45h). T. Trực (PM 4)- 4h </t>
    </r>
    <r>
      <rPr>
        <sz val="10"/>
        <color indexed="10"/>
        <rFont val="Times New Roman"/>
        <family val="1"/>
      </rPr>
      <t>(ghép lớp CĐ-CTTBCK17-3N)</t>
    </r>
  </si>
  <si>
    <r>
      <t>chế tạo thiết bị lắng lọc công nghiệp -6h (150h) - T. Thành -  Xưởng CNC</t>
    </r>
    <r>
      <rPr>
        <sz val="10"/>
        <color indexed="10"/>
        <rFont val="Times New Roman"/>
        <family val="1"/>
      </rPr>
      <t xml:space="preserve"> (ghép lớp CĐ-CTTBCK17-3N)</t>
    </r>
  </si>
  <si>
    <r>
      <t>chế tạo thiết bị lắng lọc công nghiệp -3h (150h) - T. Thành -  Xưởng CNC</t>
    </r>
    <r>
      <rPr>
        <sz val="10"/>
        <color indexed="10"/>
        <rFont val="Times New Roman"/>
        <family val="1"/>
      </rPr>
      <t xml:space="preserve"> (ghép lớp CĐ-CTTBCK17-3N)</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</si>
</sst>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32">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9"/>
      <color indexed="8"/>
      <name val="Times New Roman"/>
      <family val="1"/>
    </font>
    <font>
      <b/>
      <sz val="5"/>
      <color indexed="8"/>
      <name val="Times New Roman"/>
      <family val="1"/>
    </font>
    <font>
      <sz val="10"/>
      <color indexed="10"/>
      <name val="Times New Roman"/>
      <family val="1"/>
    </font>
    <font>
      <sz val="11"/>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0"/>
      <color indexed="60"/>
      <name val="Times New Roman"/>
      <family val="1"/>
    </font>
    <font>
      <sz val="10"/>
      <color indexed="8"/>
      <name val="Arial"/>
      <family val="2"/>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1"/>
      <color theme="1"/>
      <name val="Times New Roman"/>
      <family val="1"/>
    </font>
    <font>
      <sz val="10"/>
      <name val="Cambria"/>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0"/>
      <name val="Cambria"/>
      <family val="1"/>
    </font>
    <font>
      <b/>
      <sz val="11"/>
      <color theme="1"/>
      <name val="Times New Roman"/>
      <family val="1"/>
    </font>
    <font>
      <b/>
      <sz val="16"/>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theme="9" tint="-0.24997000396251678"/>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thin"/>
      <top style="thin"/>
      <bottom style="double"/>
    </border>
    <border>
      <left>
        <color indexed="63"/>
      </left>
      <right style="double"/>
      <top style="thin"/>
      <bottom style="double"/>
    </border>
    <border>
      <left style="medium"/>
      <right style="thin"/>
      <top style="medium"/>
      <bottom style="thin"/>
    </border>
    <border>
      <left style="medium"/>
      <right style="thin"/>
      <top style="thin"/>
      <bottom style="medium"/>
    </border>
    <border>
      <left style="thin"/>
      <right style="double"/>
      <top style="double"/>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double"/>
      <top style="thin"/>
      <bottom style="mediu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thin"/>
    </border>
    <border>
      <left style="medium"/>
      <right/>
      <top style="thin"/>
      <bottom style="thin"/>
    </border>
    <border>
      <left style="double"/>
      <right style="thin"/>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double"/>
      <bottom/>
    </border>
    <border>
      <left>
        <color indexed="63"/>
      </left>
      <right style="thin"/>
      <top style="double"/>
      <bottom>
        <color indexed="63"/>
      </bottom>
    </border>
    <border>
      <left>
        <color indexed="63"/>
      </left>
      <right style="double"/>
      <top style="double"/>
      <bottom>
        <color indexed="63"/>
      </bottom>
    </border>
    <border>
      <left style="double"/>
      <right style="thin"/>
      <top style="thick"/>
      <bottom style="thin"/>
    </border>
    <border>
      <left style="double"/>
      <right style="thin"/>
      <top style="thin"/>
      <bottom style="thick"/>
    </border>
    <border>
      <left>
        <color indexed="63"/>
      </left>
      <right>
        <color indexed="63"/>
      </right>
      <top style="medium"/>
      <bottom style="thin"/>
    </border>
    <border>
      <left>
        <color indexed="63"/>
      </left>
      <right style="thin"/>
      <top style="medium"/>
      <bottom style="thin"/>
    </border>
    <border>
      <left style="double"/>
      <right>
        <color indexed="63"/>
      </right>
      <top style="double"/>
      <bottom/>
    </border>
    <border>
      <left>
        <color indexed="63"/>
      </left>
      <right style="double"/>
      <top>
        <color indexed="63"/>
      </top>
      <bottom style="thin"/>
    </border>
    <border>
      <left>
        <color indexed="63"/>
      </left>
      <right style="double"/>
      <top style="thin"/>
      <bottom>
        <color indexed="63"/>
      </bottom>
    </border>
    <border>
      <left>
        <color indexed="63"/>
      </left>
      <right style="medium"/>
      <top style="double"/>
      <bottom style="thin"/>
    </border>
    <border>
      <left>
        <color indexed="63"/>
      </left>
      <right style="thin"/>
      <top style="double"/>
      <bottom style="thin"/>
    </border>
    <border>
      <left style="thin"/>
      <right>
        <color indexed="63"/>
      </right>
      <top style="double"/>
      <bottom style="medium"/>
    </border>
    <border>
      <left>
        <color indexed="63"/>
      </left>
      <right>
        <color indexed="63"/>
      </right>
      <top style="double"/>
      <bottom style="medium"/>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01" fillId="0" borderId="0">
      <alignment/>
      <protection/>
    </xf>
    <xf numFmtId="0" fontId="0" fillId="0" borderId="0">
      <alignment/>
      <protection/>
    </xf>
    <xf numFmtId="0" fontId="101"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2"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03" fillId="0" borderId="0" applyNumberFormat="0" applyFill="0" applyBorder="0" applyAlignment="0" applyProtection="0"/>
    <xf numFmtId="0" fontId="104" fillId="0" borderId="10" applyNumberFormat="0" applyFill="0" applyAlignment="0" applyProtection="0"/>
    <xf numFmtId="0" fontId="105" fillId="0" borderId="0" applyNumberFormat="0" applyFill="0" applyBorder="0" applyAlignment="0" applyProtection="0"/>
  </cellStyleXfs>
  <cellXfs count="1574">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0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06" fillId="0" borderId="0" xfId="0" applyFont="1" applyAlignment="1">
      <alignment/>
    </xf>
    <xf numFmtId="0" fontId="10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6" fillId="0" borderId="18" xfId="0" applyFont="1" applyBorder="1" applyAlignment="1">
      <alignment horizontal="center" vertical="center"/>
    </xf>
    <xf numFmtId="0" fontId="106" fillId="0" borderId="19" xfId="0" applyFont="1" applyBorder="1" applyAlignment="1">
      <alignment vertical="center"/>
    </xf>
    <xf numFmtId="0" fontId="106" fillId="0" borderId="17" xfId="0" applyFont="1" applyBorder="1" applyAlignment="1">
      <alignment vertical="center"/>
    </xf>
    <xf numFmtId="0" fontId="106"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9"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10" fillId="0" borderId="0" xfId="0" applyFont="1" applyFill="1" applyAlignment="1">
      <alignment horizontal="center"/>
    </xf>
    <xf numFmtId="0" fontId="111" fillId="0" borderId="0" xfId="0" applyFont="1" applyFill="1" applyBorder="1" applyAlignment="1">
      <alignment horizontal="center" vertical="center" wrapText="1" shrinkToFit="1"/>
    </xf>
    <xf numFmtId="0" fontId="112" fillId="0" borderId="0" xfId="0" applyFont="1" applyFill="1" applyBorder="1" applyAlignment="1">
      <alignment horizontal="center"/>
    </xf>
    <xf numFmtId="0" fontId="112" fillId="0" borderId="0" xfId="0" applyFont="1" applyFill="1" applyAlignment="1">
      <alignment horizontal="center"/>
    </xf>
    <xf numFmtId="0" fontId="113" fillId="0" borderId="0" xfId="0" applyFont="1" applyFill="1" applyAlignment="1">
      <alignment horizontal="center"/>
    </xf>
    <xf numFmtId="0" fontId="114"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9"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15"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16"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17" fillId="0" borderId="13" xfId="0" applyFont="1" applyFill="1" applyBorder="1" applyAlignment="1">
      <alignment vertical="center" wrapText="1"/>
    </xf>
    <xf numFmtId="0" fontId="18" fillId="0" borderId="37" xfId="0" applyFont="1" applyFill="1" applyBorder="1" applyAlignment="1">
      <alignment horizontal="center" vertical="center"/>
    </xf>
    <xf numFmtId="0" fontId="117"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17" fillId="0" borderId="13" xfId="0" applyFont="1" applyFill="1" applyBorder="1" applyAlignment="1">
      <alignment vertical="center"/>
    </xf>
    <xf numFmtId="0" fontId="117" fillId="0" borderId="11" xfId="0" applyFont="1" applyFill="1" applyBorder="1" applyAlignment="1">
      <alignment/>
    </xf>
    <xf numFmtId="0" fontId="1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8"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7" fillId="0" borderId="41" xfId="70" applyFont="1" applyFill="1" applyBorder="1" applyAlignment="1">
      <alignment vertical="center" wrapText="1"/>
      <protection/>
    </xf>
    <xf numFmtId="0" fontId="117"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19" fillId="0" borderId="11" xfId="0" applyFont="1" applyFill="1" applyBorder="1" applyAlignment="1">
      <alignment horizontal="justify" vertical="center" wrapText="1"/>
    </xf>
    <xf numFmtId="0" fontId="119"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17"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17" fillId="0" borderId="21" xfId="0" applyFont="1" applyFill="1" applyBorder="1" applyAlignment="1">
      <alignment vertical="center" wrapText="1"/>
    </xf>
    <xf numFmtId="0" fontId="117"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19"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7" fillId="0" borderId="22" xfId="0" applyFont="1" applyFill="1" applyBorder="1" applyAlignment="1">
      <alignment vertical="center"/>
    </xf>
    <xf numFmtId="0" fontId="109" fillId="0" borderId="26" xfId="0" applyFont="1" applyFill="1" applyBorder="1" applyAlignment="1">
      <alignment horizontal="center" vertical="center"/>
    </xf>
    <xf numFmtId="0" fontId="109" fillId="0" borderId="13" xfId="0" applyFont="1" applyFill="1" applyBorder="1" applyAlignment="1">
      <alignment horizontal="left" vertical="center" wrapText="1"/>
    </xf>
    <xf numFmtId="0" fontId="109"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20" fillId="0" borderId="11" xfId="0" applyFont="1" applyFill="1" applyBorder="1" applyAlignment="1">
      <alignment/>
    </xf>
    <xf numFmtId="0" fontId="27" fillId="0" borderId="11" xfId="0" applyFont="1" applyFill="1" applyBorder="1" applyAlignment="1">
      <alignment vertical="center"/>
    </xf>
    <xf numFmtId="0" fontId="121" fillId="0" borderId="11" xfId="0" applyFont="1" applyFill="1" applyBorder="1" applyAlignment="1">
      <alignment vertical="center" wrapText="1"/>
    </xf>
    <xf numFmtId="0" fontId="120"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15"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22" fillId="0" borderId="0" xfId="0" applyFont="1" applyAlignment="1">
      <alignment/>
    </xf>
    <xf numFmtId="0" fontId="122" fillId="0" borderId="11" xfId="0" applyFont="1" applyFill="1" applyBorder="1" applyAlignment="1">
      <alignment/>
    </xf>
    <xf numFmtId="0" fontId="122" fillId="0" borderId="0" xfId="0" applyFont="1" applyFill="1" applyBorder="1" applyAlignment="1">
      <alignment/>
    </xf>
    <xf numFmtId="0" fontId="122" fillId="0" borderId="11" xfId="0" applyFont="1" applyFill="1" applyBorder="1" applyAlignment="1">
      <alignment wrapText="1"/>
    </xf>
    <xf numFmtId="0" fontId="122" fillId="0" borderId="11" xfId="0" applyFont="1" applyFill="1" applyBorder="1" applyAlignment="1">
      <alignment/>
    </xf>
    <xf numFmtId="0" fontId="22" fillId="0" borderId="0" xfId="0" applyFont="1" applyFill="1" applyAlignment="1">
      <alignment horizontal="center"/>
    </xf>
    <xf numFmtId="0" fontId="122"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12" fillId="0" borderId="11" xfId="0" applyFont="1" applyFill="1" applyBorder="1" applyAlignment="1">
      <alignment wrapText="1"/>
    </xf>
    <xf numFmtId="0" fontId="112"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5" fillId="0" borderId="11" xfId="0" applyFont="1" applyFill="1" applyBorder="1" applyAlignment="1">
      <alignment horizontal="left" vertical="center" wrapText="1"/>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109" fillId="0" borderId="13" xfId="0" applyFont="1" applyFill="1" applyBorder="1" applyAlignment="1">
      <alignment horizontal="center" vertical="center" wrapText="1" shrinkToFit="1"/>
    </xf>
    <xf numFmtId="0" fontId="122"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31"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7" xfId="0" applyFont="1" applyFill="1" applyBorder="1" applyAlignment="1">
      <alignment vertical="center" wrapText="1"/>
    </xf>
    <xf numFmtId="0" fontId="31" fillId="0" borderId="56" xfId="0" applyFont="1" applyFill="1" applyBorder="1" applyAlignment="1">
      <alignment vertical="center" wrapText="1"/>
    </xf>
    <xf numFmtId="0" fontId="0" fillId="0" borderId="0" xfId="0" applyFill="1" applyAlignment="1">
      <alignment/>
    </xf>
    <xf numFmtId="0" fontId="9" fillId="0" borderId="0" xfId="0" applyFont="1" applyFill="1" applyBorder="1" applyAlignment="1">
      <alignment vertical="center" wrapText="1"/>
    </xf>
    <xf numFmtId="0" fontId="121"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2" fillId="0" borderId="58" xfId="0" applyFont="1" applyFill="1" applyBorder="1" applyAlignment="1">
      <alignment vertical="center" wrapText="1"/>
    </xf>
    <xf numFmtId="0" fontId="123" fillId="0" borderId="53" xfId="0" applyFont="1" applyFill="1" applyBorder="1" applyAlignment="1">
      <alignment vertical="center" wrapText="1"/>
    </xf>
    <xf numFmtId="0" fontId="123" fillId="0" borderId="38" xfId="0" applyFont="1" applyFill="1" applyBorder="1" applyAlignment="1">
      <alignment vertical="center" wrapText="1"/>
    </xf>
    <xf numFmtId="0" fontId="124" fillId="0" borderId="57"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58"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20" fillId="0" borderId="21" xfId="0" applyFont="1" applyFill="1" applyBorder="1" applyAlignment="1">
      <alignment/>
    </xf>
    <xf numFmtId="0" fontId="27" fillId="0" borderId="23" xfId="0" applyFont="1" applyFill="1" applyBorder="1" applyAlignment="1">
      <alignment vertical="center"/>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1" fontId="31" fillId="41" borderId="23" xfId="0" applyNumberFormat="1" applyFont="1" applyFill="1" applyBorder="1" applyAlignment="1">
      <alignment vertical="center" wrapText="1"/>
    </xf>
    <xf numFmtId="0" fontId="0" fillId="0" borderId="13" xfId="0" applyFill="1" applyBorder="1" applyAlignment="1">
      <alignment vertical="center" wrapText="1"/>
    </xf>
    <xf numFmtId="0" fontId="31" fillId="41" borderId="13" xfId="0" applyFont="1" applyFill="1" applyBorder="1" applyAlignment="1">
      <alignment vertical="center"/>
    </xf>
    <xf numFmtId="0" fontId="0" fillId="0" borderId="23" xfId="0" applyFill="1" applyBorder="1" applyAlignment="1">
      <alignment vertical="center" wrapText="1"/>
    </xf>
    <xf numFmtId="0" fontId="0" fillId="0" borderId="13" xfId="0" applyFill="1" applyBorder="1" applyAlignment="1">
      <alignment wrapText="1"/>
    </xf>
    <xf numFmtId="0" fontId="0" fillId="0" borderId="23" xfId="0" applyFill="1" applyBorder="1" applyAlignment="1">
      <alignment wrapText="1"/>
    </xf>
    <xf numFmtId="0" fontId="125" fillId="0" borderId="38" xfId="0" applyFont="1" applyFill="1" applyBorder="1" applyAlignment="1">
      <alignment vertical="center"/>
    </xf>
    <xf numFmtId="0" fontId="125" fillId="0" borderId="56" xfId="0" applyFont="1" applyFill="1" applyBorder="1" applyAlignment="1">
      <alignment vertical="center"/>
    </xf>
    <xf numFmtId="0" fontId="125" fillId="0" borderId="57" xfId="0" applyFont="1" applyFill="1" applyBorder="1" applyAlignment="1">
      <alignment vertical="center"/>
    </xf>
    <xf numFmtId="0" fontId="0" fillId="0" borderId="21" xfId="0" applyFill="1" applyBorder="1" applyAlignment="1">
      <alignment/>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66" xfId="0" applyFont="1" applyBorder="1" applyAlignment="1">
      <alignment vertical="center"/>
    </xf>
    <xf numFmtId="0" fontId="0" fillId="0" borderId="66" xfId="0" applyFill="1" applyBorder="1" applyAlignment="1">
      <alignment/>
    </xf>
    <xf numFmtId="0" fontId="9" fillId="0" borderId="66" xfId="0" applyFont="1" applyFill="1" applyBorder="1" applyAlignment="1">
      <alignment vertical="center" wrapText="1"/>
    </xf>
    <xf numFmtId="0" fontId="121" fillId="0" borderId="67" xfId="0" applyFont="1" applyFill="1" applyBorder="1" applyAlignment="1">
      <alignment vertical="center" wrapText="1"/>
    </xf>
    <xf numFmtId="0" fontId="27" fillId="0" borderId="68" xfId="0" applyFont="1" applyBorder="1" applyAlignment="1">
      <alignment vertical="center"/>
    </xf>
    <xf numFmtId="0" fontId="9" fillId="0" borderId="68" xfId="0" applyFont="1" applyFill="1" applyBorder="1" applyAlignment="1">
      <alignment vertical="center" wrapText="1"/>
    </xf>
    <xf numFmtId="0" fontId="2" fillId="0" borderId="69" xfId="0" applyFont="1" applyFill="1" applyBorder="1" applyAlignment="1">
      <alignment horizontal="center" vertical="center" wrapText="1"/>
    </xf>
    <xf numFmtId="0" fontId="9" fillId="0" borderId="22" xfId="0" applyFont="1" applyFill="1" applyBorder="1" applyAlignment="1">
      <alignment vertical="center" wrapText="1"/>
    </xf>
    <xf numFmtId="0" fontId="121" fillId="0" borderId="22" xfId="0" applyFont="1" applyFill="1" applyBorder="1" applyAlignment="1">
      <alignment vertical="center" wrapText="1"/>
    </xf>
    <xf numFmtId="0" fontId="121" fillId="0" borderId="31" xfId="0" applyFont="1" applyFill="1" applyBorder="1" applyAlignment="1">
      <alignment vertical="center" wrapText="1"/>
    </xf>
    <xf numFmtId="0" fontId="122" fillId="0" borderId="21" xfId="0" applyFont="1" applyFill="1" applyBorder="1" applyAlignment="1">
      <alignment vertical="center" wrapText="1"/>
    </xf>
    <xf numFmtId="0" fontId="122" fillId="0" borderId="44" xfId="0" applyFont="1" applyFill="1" applyBorder="1" applyAlignment="1">
      <alignment vertical="center" wrapText="1"/>
    </xf>
    <xf numFmtId="0" fontId="120" fillId="0" borderId="13" xfId="0" applyFont="1" applyFill="1" applyBorder="1" applyAlignment="1">
      <alignment vertical="center"/>
    </xf>
    <xf numFmtId="0" fontId="0" fillId="0" borderId="13" xfId="0" applyFill="1" applyBorder="1" applyAlignment="1">
      <alignment vertical="center"/>
    </xf>
    <xf numFmtId="0" fontId="0" fillId="0" borderId="33" xfId="0" applyFill="1" applyBorder="1" applyAlignment="1">
      <alignment vertical="center"/>
    </xf>
    <xf numFmtId="0" fontId="0" fillId="0" borderId="23" xfId="0" applyFill="1" applyBorder="1" applyAlignment="1">
      <alignment/>
    </xf>
    <xf numFmtId="0" fontId="0" fillId="41" borderId="23" xfId="0" applyFill="1" applyBorder="1" applyAlignment="1">
      <alignment/>
    </xf>
    <xf numFmtId="0" fontId="0" fillId="41" borderId="23" xfId="0" applyFill="1" applyBorder="1" applyAlignment="1">
      <alignment vertical="center"/>
    </xf>
    <xf numFmtId="0" fontId="0" fillId="41" borderId="24" xfId="0" applyFill="1" applyBorder="1" applyAlignment="1">
      <alignment vertical="center"/>
    </xf>
    <xf numFmtId="0" fontId="122" fillId="0" borderId="22" xfId="0" applyFont="1" applyFill="1" applyBorder="1" applyAlignment="1">
      <alignment vertical="center" wrapText="1"/>
    </xf>
    <xf numFmtId="0" fontId="122"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26" fillId="0" borderId="53" xfId="0" applyFont="1" applyFill="1" applyBorder="1" applyAlignment="1">
      <alignment wrapText="1"/>
    </xf>
    <xf numFmtId="0" fontId="126" fillId="0" borderId="54" xfId="0" applyFont="1" applyFill="1" applyBorder="1" applyAlignment="1">
      <alignment wrapText="1"/>
    </xf>
    <xf numFmtId="0" fontId="126" fillId="0" borderId="55" xfId="0" applyFont="1" applyFill="1" applyBorder="1" applyAlignment="1">
      <alignment wrapText="1"/>
    </xf>
    <xf numFmtId="0" fontId="112" fillId="0" borderId="38" xfId="0" applyFont="1" applyFill="1" applyBorder="1" applyAlignment="1">
      <alignment vertical="center" wrapText="1"/>
    </xf>
    <xf numFmtId="0" fontId="112" fillId="0" borderId="56" xfId="0" applyFont="1" applyFill="1" applyBorder="1" applyAlignment="1">
      <alignment vertical="center" wrapText="1"/>
    </xf>
    <xf numFmtId="0" fontId="112" fillId="0" borderId="57" xfId="0" applyFont="1" applyFill="1" applyBorder="1" applyAlignment="1">
      <alignment vertical="center" wrapText="1"/>
    </xf>
    <xf numFmtId="0" fontId="122" fillId="0" borderId="0" xfId="0" applyFont="1" applyAlignment="1">
      <alignment horizontal="center"/>
    </xf>
    <xf numFmtId="0" fontId="5" fillId="0" borderId="30"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127" fillId="0" borderId="0" xfId="0" applyFont="1" applyAlignment="1">
      <alignment/>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vertical="center"/>
    </xf>
    <xf numFmtId="0" fontId="8" fillId="0" borderId="22" xfId="0" applyFont="1" applyFill="1" applyBorder="1" applyAlignment="1">
      <alignment vertical="center"/>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34" borderId="13" xfId="0" applyFont="1" applyFill="1" applyBorder="1" applyAlignment="1">
      <alignment vertical="center" wrapText="1"/>
    </xf>
    <xf numFmtId="0" fontId="8" fillId="34" borderId="13"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justify" wrapText="1"/>
    </xf>
    <xf numFmtId="0" fontId="8" fillId="34" borderId="13" xfId="0" applyFont="1" applyFill="1" applyBorder="1" applyAlignment="1">
      <alignment horizontal="justify" vertical="top" wrapText="1"/>
    </xf>
    <xf numFmtId="0" fontId="8" fillId="34"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128" fillId="0" borderId="0" xfId="0" applyFont="1" applyAlignment="1">
      <alignment/>
    </xf>
    <xf numFmtId="14" fontId="21" fillId="0" borderId="57" xfId="0" applyNumberFormat="1" applyFont="1" applyBorder="1" applyAlignment="1" quotePrefix="1">
      <alignment horizontal="center" vertical="center" wrapText="1"/>
    </xf>
    <xf numFmtId="0" fontId="21" fillId="0" borderId="11" xfId="0" applyFont="1" applyBorder="1" applyAlignment="1" quotePrefix="1">
      <alignment horizontal="center" vertical="center" wrapText="1"/>
    </xf>
    <xf numFmtId="16" fontId="21" fillId="0" borderId="11" xfId="0" applyNumberFormat="1" applyFont="1" applyBorder="1" applyAlignment="1" quotePrefix="1">
      <alignment horizontal="center" vertical="center" wrapText="1"/>
    </xf>
    <xf numFmtId="16" fontId="21" fillId="0" borderId="14" xfId="0" applyNumberFormat="1" applyFont="1" applyBorder="1" applyAlignment="1" quotePrefix="1">
      <alignment horizontal="center" vertical="center" wrapText="1"/>
    </xf>
    <xf numFmtId="0" fontId="21" fillId="0" borderId="15" xfId="59" applyFont="1" applyBorder="1" applyAlignment="1">
      <alignment horizontal="center" vertical="center"/>
      <protection/>
    </xf>
    <xf numFmtId="0" fontId="21" fillId="0" borderId="70" xfId="59" applyFont="1" applyBorder="1" applyAlignment="1">
      <alignment horizontal="center" vertical="center"/>
      <protection/>
    </xf>
    <xf numFmtId="0" fontId="21" fillId="0" borderId="71" xfId="59" applyFont="1" applyBorder="1" applyAlignment="1">
      <alignment horizontal="center" vertical="center"/>
      <protection/>
    </xf>
    <xf numFmtId="0" fontId="7" fillId="0" borderId="29" xfId="0" applyFont="1" applyFill="1" applyBorder="1" applyAlignment="1">
      <alignment horizontal="center" vertical="center"/>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1" fontId="7" fillId="41" borderId="16" xfId="0" applyNumberFormat="1" applyFont="1" applyFill="1" applyBorder="1" applyAlignment="1">
      <alignment vertical="center" wrapText="1"/>
    </xf>
    <xf numFmtId="0" fontId="128" fillId="0" borderId="0" xfId="0" applyFont="1" applyAlignment="1">
      <alignment horizontal="center"/>
    </xf>
    <xf numFmtId="0" fontId="21" fillId="0" borderId="0" xfId="0" applyFont="1" applyAlignment="1">
      <alignment horizontal="center" wrapText="1"/>
    </xf>
    <xf numFmtId="0" fontId="58" fillId="0" borderId="0" xfId="0" applyFont="1" applyAlignment="1">
      <alignment horizontal="center" vertical="center" wrapText="1"/>
    </xf>
    <xf numFmtId="0" fontId="117" fillId="0" borderId="11" xfId="0" applyFont="1" applyFill="1" applyBorder="1" applyAlignment="1">
      <alignment vertical="center"/>
    </xf>
    <xf numFmtId="0" fontId="7" fillId="0" borderId="21" xfId="0" applyFont="1" applyFill="1" applyBorder="1" applyAlignment="1">
      <alignment horizontal="center" vertical="center"/>
    </xf>
    <xf numFmtId="0" fontId="128" fillId="41" borderId="21" xfId="0" applyFont="1" applyFill="1" applyBorder="1" applyAlignment="1">
      <alignment/>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23" xfId="0" applyFont="1" applyFill="1" applyBorder="1" applyAlignment="1">
      <alignment horizontal="center" vertical="center"/>
    </xf>
    <xf numFmtId="0" fontId="128" fillId="0" borderId="23" xfId="0" applyFont="1" applyBorder="1" applyAlignment="1">
      <alignment/>
    </xf>
    <xf numFmtId="1" fontId="7" fillId="41" borderId="23"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128" fillId="41" borderId="13" xfId="0" applyFont="1" applyFill="1" applyBorder="1" applyAlignment="1">
      <alignment/>
    </xf>
    <xf numFmtId="0" fontId="128" fillId="0" borderId="33" xfId="0" applyFont="1" applyBorder="1" applyAlignment="1">
      <alignment/>
    </xf>
    <xf numFmtId="0" fontId="7" fillId="0" borderId="22" xfId="0" applyFont="1" applyFill="1" applyBorder="1" applyAlignment="1">
      <alignment horizontal="center" vertical="center"/>
    </xf>
    <xf numFmtId="0" fontId="128" fillId="0" borderId="22" xfId="0" applyFont="1" applyBorder="1" applyAlignment="1">
      <alignment/>
    </xf>
    <xf numFmtId="1" fontId="7" fillId="41" borderId="22" xfId="0" applyNumberFormat="1" applyFont="1" applyFill="1" applyBorder="1" applyAlignment="1">
      <alignment vertical="center" wrapText="1"/>
    </xf>
    <xf numFmtId="0" fontId="128" fillId="0" borderId="31" xfId="0" applyFont="1" applyBorder="1" applyAlignment="1">
      <alignment/>
    </xf>
    <xf numFmtId="1" fontId="7" fillId="41" borderId="21" xfId="0" applyNumberFormat="1" applyFont="1" applyFill="1" applyBorder="1" applyAlignment="1">
      <alignment vertical="center" wrapText="1"/>
    </xf>
    <xf numFmtId="1" fontId="7" fillId="41" borderId="44" xfId="0" applyNumberFormat="1" applyFont="1" applyFill="1" applyBorder="1" applyAlignment="1">
      <alignment vertical="center" wrapText="1"/>
    </xf>
    <xf numFmtId="0" fontId="128" fillId="0" borderId="72" xfId="0" applyFont="1" applyBorder="1" applyAlignment="1">
      <alignment/>
    </xf>
    <xf numFmtId="0" fontId="128" fillId="0" borderId="13" xfId="0" applyFont="1" applyBorder="1" applyAlignment="1">
      <alignment/>
    </xf>
    <xf numFmtId="0" fontId="128" fillId="0" borderId="73" xfId="0" applyFont="1" applyBorder="1" applyAlignment="1">
      <alignment/>
    </xf>
    <xf numFmtId="0" fontId="128" fillId="0" borderId="24" xfId="0" applyFont="1" applyBorder="1" applyAlignment="1">
      <alignment/>
    </xf>
    <xf numFmtId="0" fontId="27" fillId="0" borderId="70" xfId="59" applyFont="1" applyBorder="1" applyAlignment="1">
      <alignment horizontal="center" vertical="center"/>
      <protection/>
    </xf>
    <xf numFmtId="0" fontId="27" fillId="0" borderId="16" xfId="59" applyFont="1" applyBorder="1" applyAlignment="1">
      <alignment horizontal="center" vertical="center"/>
      <protection/>
    </xf>
    <xf numFmtId="0" fontId="129" fillId="0" borderId="74" xfId="0" applyFont="1" applyBorder="1" applyAlignment="1">
      <alignment horizontal="center"/>
    </xf>
    <xf numFmtId="14" fontId="18" fillId="0" borderId="57"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0" fontId="0" fillId="0" borderId="13" xfId="0" applyFill="1" applyBorder="1" applyAlignment="1">
      <alignment/>
    </xf>
    <xf numFmtId="0" fontId="0" fillId="0" borderId="22" xfId="0" applyFill="1" applyBorder="1" applyAlignment="1">
      <alignment/>
    </xf>
    <xf numFmtId="1" fontId="31" fillId="0" borderId="15" xfId="0" applyNumberFormat="1" applyFont="1" applyFill="1" applyBorder="1" applyAlignment="1">
      <alignment vertical="center" wrapText="1"/>
    </xf>
    <xf numFmtId="0" fontId="0" fillId="0" borderId="62" xfId="0" applyFill="1" applyBorder="1" applyAlignment="1">
      <alignment vertical="center" wrapText="1"/>
    </xf>
    <xf numFmtId="0" fontId="0" fillId="0" borderId="75" xfId="0" applyFill="1" applyBorder="1" applyAlignment="1">
      <alignment vertical="center" wrapText="1"/>
    </xf>
    <xf numFmtId="0" fontId="0" fillId="0" borderId="65" xfId="0" applyFill="1" applyBorder="1" applyAlignment="1">
      <alignment vertical="center" wrapText="1"/>
    </xf>
    <xf numFmtId="0" fontId="0" fillId="0" borderId="76" xfId="0" applyFill="1" applyBorder="1" applyAlignment="1">
      <alignment vertical="center" wrapText="1"/>
    </xf>
    <xf numFmtId="0" fontId="9" fillId="0" borderId="62" xfId="0" applyFont="1" applyFill="1" applyBorder="1" applyAlignment="1">
      <alignment vertical="center" wrapText="1"/>
    </xf>
    <xf numFmtId="0" fontId="9" fillId="0" borderId="75" xfId="0" applyFont="1" applyFill="1" applyBorder="1" applyAlignment="1">
      <alignment vertical="center" wrapText="1"/>
    </xf>
    <xf numFmtId="0" fontId="9" fillId="0" borderId="77" xfId="0" applyFont="1" applyFill="1" applyBorder="1" applyAlignment="1">
      <alignment vertical="center" wrapText="1"/>
    </xf>
    <xf numFmtId="0" fontId="9" fillId="0" borderId="78" xfId="0" applyFont="1" applyFill="1" applyBorder="1" applyAlignment="1">
      <alignment vertical="center" wrapText="1"/>
    </xf>
    <xf numFmtId="0" fontId="31" fillId="0" borderId="65" xfId="0" applyFont="1" applyFill="1" applyBorder="1" applyAlignment="1">
      <alignment vertical="center" wrapText="1"/>
    </xf>
    <xf numFmtId="0" fontId="0" fillId="0" borderId="11" xfId="0" applyBorder="1" applyAlignment="1">
      <alignment/>
    </xf>
    <xf numFmtId="0" fontId="8" fillId="42" borderId="11" xfId="0" applyFont="1" applyFill="1" applyBorder="1" applyAlignment="1">
      <alignment horizontal="left" vertical="center" wrapText="1"/>
    </xf>
    <xf numFmtId="0" fontId="123" fillId="0" borderId="49" xfId="0" applyFont="1" applyFill="1" applyBorder="1" applyAlignment="1">
      <alignment vertical="center" wrapText="1"/>
    </xf>
    <xf numFmtId="0" fontId="123" fillId="0" borderId="52" xfId="0" applyFont="1" applyFill="1" applyBorder="1" applyAlignment="1">
      <alignment vertical="center" wrapText="1"/>
    </xf>
    <xf numFmtId="0" fontId="123" fillId="0" borderId="54" xfId="0" applyFont="1" applyFill="1" applyBorder="1" applyAlignment="1">
      <alignment vertical="center" wrapText="1"/>
    </xf>
    <xf numFmtId="0" fontId="19" fillId="0" borderId="49" xfId="0" applyFont="1" applyFill="1" applyBorder="1" applyAlignment="1">
      <alignment vertical="center" wrapText="1"/>
    </xf>
    <xf numFmtId="0" fontId="19" fillId="0" borderId="52" xfId="0" applyFont="1" applyFill="1" applyBorder="1" applyAlignment="1">
      <alignment vertical="center" wrapText="1"/>
    </xf>
    <xf numFmtId="0" fontId="19" fillId="0" borderId="51" xfId="0" applyFont="1" applyFill="1" applyBorder="1" applyAlignment="1">
      <alignment vertical="center" wrapText="1"/>
    </xf>
    <xf numFmtId="0" fontId="19" fillId="0" borderId="53" xfId="0" applyFont="1" applyFill="1" applyBorder="1" applyAlignment="1">
      <alignment vertical="center" wrapText="1"/>
    </xf>
    <xf numFmtId="0" fontId="19" fillId="0" borderId="54" xfId="0" applyFont="1" applyFill="1" applyBorder="1" applyAlignment="1">
      <alignment vertical="center" wrapText="1"/>
    </xf>
    <xf numFmtId="0" fontId="19" fillId="0" borderId="55" xfId="0" applyFont="1" applyFill="1" applyBorder="1" applyAlignment="1">
      <alignment vertical="center" wrapText="1"/>
    </xf>
    <xf numFmtId="0" fontId="31" fillId="0" borderId="38" xfId="0" applyFont="1" applyFill="1" applyBorder="1" applyAlignment="1">
      <alignment vertical="top" wrapText="1"/>
    </xf>
    <xf numFmtId="0" fontId="31" fillId="0" borderId="56" xfId="0" applyFont="1" applyFill="1" applyBorder="1" applyAlignment="1">
      <alignment vertical="top" wrapText="1"/>
    </xf>
    <xf numFmtId="0" fontId="31" fillId="0" borderId="57" xfId="0" applyFont="1" applyFill="1" applyBorder="1" applyAlignment="1">
      <alignment vertical="top" wrapText="1"/>
    </xf>
    <xf numFmtId="0" fontId="123" fillId="0" borderId="51" xfId="0" applyFont="1" applyFill="1" applyBorder="1" applyAlignment="1">
      <alignment vertical="center" wrapText="1"/>
    </xf>
    <xf numFmtId="0" fontId="123" fillId="0" borderId="55" xfId="0" applyFont="1" applyFill="1" applyBorder="1" applyAlignment="1">
      <alignment vertical="center" wrapText="1"/>
    </xf>
    <xf numFmtId="0" fontId="123" fillId="0" borderId="59" xfId="0" applyFont="1" applyFill="1" applyBorder="1" applyAlignment="1">
      <alignment vertical="center" wrapText="1"/>
    </xf>
    <xf numFmtId="0" fontId="123" fillId="0" borderId="0" xfId="0" applyFont="1" applyFill="1" applyBorder="1" applyAlignment="1">
      <alignment vertical="center" wrapText="1"/>
    </xf>
    <xf numFmtId="0" fontId="123" fillId="0" borderId="79" xfId="0" applyFont="1" applyFill="1" applyBorder="1" applyAlignment="1">
      <alignment vertical="center" wrapText="1"/>
    </xf>
    <xf numFmtId="0" fontId="31" fillId="0" borderId="0" xfId="0" applyFont="1" applyFill="1" applyBorder="1" applyAlignment="1">
      <alignment vertical="center" wrapText="1"/>
    </xf>
    <xf numFmtId="0" fontId="31"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9" fillId="0" borderId="52"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75" xfId="0" applyFont="1" applyFill="1" applyBorder="1" applyAlignment="1">
      <alignment/>
    </xf>
    <xf numFmtId="0" fontId="0" fillId="0" borderId="76" xfId="0" applyFont="1" applyFill="1" applyBorder="1" applyAlignment="1">
      <alignment/>
    </xf>
    <xf numFmtId="0" fontId="18" fillId="34" borderId="0" xfId="0" applyFont="1" applyFill="1" applyAlignment="1">
      <alignment horizontal="center" vertical="center"/>
    </xf>
    <xf numFmtId="0" fontId="5" fillId="0" borderId="43" xfId="0" applyFont="1" applyFill="1" applyBorder="1" applyAlignment="1">
      <alignment horizontal="center" vertical="center"/>
    </xf>
    <xf numFmtId="0" fontId="122" fillId="0" borderId="0" xfId="0" applyFont="1" applyAlignment="1">
      <alignment horizontal="center"/>
    </xf>
    <xf numFmtId="0" fontId="27" fillId="0" borderId="22" xfId="59" applyFont="1" applyBorder="1" applyAlignment="1">
      <alignment horizontal="center" vertical="center"/>
      <protection/>
    </xf>
    <xf numFmtId="0" fontId="27" fillId="0" borderId="11" xfId="59" applyFont="1" applyBorder="1" applyAlignment="1">
      <alignment horizontal="center" vertical="center"/>
      <protection/>
    </xf>
    <xf numFmtId="0" fontId="5" fillId="0" borderId="22" xfId="0" applyFont="1" applyFill="1" applyBorder="1" applyAlignment="1">
      <alignment horizontal="left" vertical="center"/>
    </xf>
    <xf numFmtId="0" fontId="2" fillId="0" borderId="22"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8" fillId="0" borderId="53" xfId="0" applyFont="1" applyFill="1" applyBorder="1" applyAlignment="1">
      <alignment vertical="center" wrapText="1"/>
    </xf>
    <xf numFmtId="0" fontId="8" fillId="0" borderId="54" xfId="0" applyFont="1" applyFill="1" applyBorder="1" applyAlignment="1">
      <alignment vertical="center" wrapText="1"/>
    </xf>
    <xf numFmtId="0" fontId="8" fillId="0" borderId="55" xfId="0" applyFont="1" applyFill="1" applyBorder="1" applyAlignment="1">
      <alignment vertical="center" wrapText="1"/>
    </xf>
    <xf numFmtId="0" fontId="130" fillId="0" borderId="0" xfId="0" applyFont="1" applyAlignment="1">
      <alignment/>
    </xf>
    <xf numFmtId="0" fontId="122" fillId="0" borderId="28" xfId="0" applyFont="1" applyFill="1" applyBorder="1" applyAlignment="1">
      <alignment wrapText="1"/>
    </xf>
    <xf numFmtId="0" fontId="122" fillId="0" borderId="65" xfId="0" applyFont="1" applyFill="1" applyBorder="1" applyAlignment="1">
      <alignment wrapText="1"/>
    </xf>
    <xf numFmtId="0" fontId="31" fillId="0" borderId="80" xfId="0" applyFont="1" applyFill="1" applyBorder="1" applyAlignment="1">
      <alignment vertical="center" wrapText="1"/>
    </xf>
    <xf numFmtId="0" fontId="31" fillId="0" borderId="62" xfId="0" applyFont="1" applyFill="1" applyBorder="1" applyAlignment="1">
      <alignment vertical="center" wrapText="1"/>
    </xf>
    <xf numFmtId="0" fontId="31" fillId="0" borderId="75" xfId="0" applyFont="1" applyFill="1" applyBorder="1" applyAlignment="1">
      <alignment vertical="center" wrapText="1"/>
    </xf>
    <xf numFmtId="0" fontId="31" fillId="0" borderId="81" xfId="0" applyFont="1" applyFill="1" applyBorder="1" applyAlignment="1">
      <alignment vertical="center" wrapText="1"/>
    </xf>
    <xf numFmtId="0" fontId="31" fillId="0" borderId="76" xfId="0" applyFont="1" applyFill="1" applyBorder="1" applyAlignment="1">
      <alignment vertical="center" wrapText="1"/>
    </xf>
    <xf numFmtId="0" fontId="122" fillId="0" borderId="11" xfId="0" applyFont="1" applyFill="1" applyBorder="1" applyAlignment="1">
      <alignment vertical="center"/>
    </xf>
    <xf numFmtId="1" fontId="7" fillId="0" borderId="21" xfId="0" applyNumberFormat="1" applyFont="1" applyFill="1" applyBorder="1" applyAlignment="1">
      <alignment vertical="center" wrapText="1"/>
    </xf>
    <xf numFmtId="0" fontId="128" fillId="0" borderId="20" xfId="0" applyFont="1" applyBorder="1" applyAlignment="1">
      <alignment/>
    </xf>
    <xf numFmtId="14" fontId="21" fillId="0" borderId="11" xfId="0" applyNumberFormat="1" applyFont="1" applyBorder="1" applyAlignment="1" quotePrefix="1">
      <alignment horizontal="center" vertical="center" wrapText="1"/>
    </xf>
    <xf numFmtId="0" fontId="128" fillId="0" borderId="16" xfId="0" applyFont="1" applyBorder="1" applyAlignment="1">
      <alignment/>
    </xf>
    <xf numFmtId="0" fontId="21" fillId="0" borderId="22" xfId="59" applyFont="1" applyBorder="1" applyAlignment="1">
      <alignment horizontal="center" vertical="center"/>
      <protection/>
    </xf>
    <xf numFmtId="0" fontId="21" fillId="0" borderId="31" xfId="59" applyFont="1" applyBorder="1" applyAlignment="1">
      <alignment horizontal="center" vertical="center"/>
      <protection/>
    </xf>
    <xf numFmtId="0" fontId="128" fillId="0" borderId="21" xfId="0" applyFont="1" applyBorder="1" applyAlignment="1">
      <alignment/>
    </xf>
    <xf numFmtId="0" fontId="128" fillId="0" borderId="44" xfId="0" applyFont="1" applyBorder="1" applyAlignment="1">
      <alignment/>
    </xf>
    <xf numFmtId="0" fontId="27" fillId="0" borderId="31" xfId="59" applyFont="1" applyBorder="1" applyAlignment="1">
      <alignment horizontal="center" vertical="center"/>
      <protection/>
    </xf>
    <xf numFmtId="0" fontId="0" fillId="0" borderId="24" xfId="0" applyBorder="1" applyAlignment="1">
      <alignment/>
    </xf>
    <xf numFmtId="0" fontId="32" fillId="0" borderId="13" xfId="0" applyFont="1" applyFill="1" applyBorder="1" applyAlignment="1">
      <alignment vertical="center" wrapText="1"/>
    </xf>
    <xf numFmtId="0" fontId="0" fillId="0" borderId="33" xfId="0" applyBorder="1" applyAlignment="1">
      <alignment/>
    </xf>
    <xf numFmtId="0" fontId="2" fillId="0" borderId="23" xfId="0"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31" fillId="41" borderId="33" xfId="0" applyNumberFormat="1" applyFont="1" applyFill="1" applyBorder="1" applyAlignment="1">
      <alignment vertical="center" wrapText="1"/>
    </xf>
    <xf numFmtId="0" fontId="126" fillId="0" borderId="13" xfId="0" applyFont="1" applyFill="1" applyBorder="1" applyAlignment="1">
      <alignment wrapText="1"/>
    </xf>
    <xf numFmtId="0" fontId="126" fillId="0" borderId="15" xfId="0" applyFont="1" applyFill="1" applyBorder="1" applyAlignment="1">
      <alignment wrapText="1"/>
    </xf>
    <xf numFmtId="0" fontId="2" fillId="0" borderId="15" xfId="0" applyFont="1" applyFill="1" applyBorder="1" applyAlignment="1">
      <alignment vertical="center" wrapText="1"/>
    </xf>
    <xf numFmtId="0" fontId="32" fillId="0" borderId="15" xfId="0" applyFont="1" applyFill="1" applyBorder="1" applyAlignment="1">
      <alignment vertical="center" wrapText="1"/>
    </xf>
    <xf numFmtId="0" fontId="31" fillId="0" borderId="13" xfId="0" applyFont="1" applyFill="1" applyBorder="1" applyAlignment="1">
      <alignment wrapText="1"/>
    </xf>
    <xf numFmtId="0" fontId="31" fillId="41" borderId="13" xfId="0" applyFont="1" applyFill="1" applyBorder="1" applyAlignment="1">
      <alignment wrapText="1"/>
    </xf>
    <xf numFmtId="0" fontId="31" fillId="0" borderId="23" xfId="0" applyFont="1" applyFill="1" applyBorder="1" applyAlignment="1">
      <alignment wrapText="1"/>
    </xf>
    <xf numFmtId="1" fontId="31" fillId="41" borderId="13" xfId="0" applyNumberFormat="1" applyFont="1" applyFill="1" applyBorder="1" applyAlignment="1">
      <alignment vertical="center" wrapText="1"/>
    </xf>
    <xf numFmtId="0" fontId="31" fillId="0" borderId="23" xfId="0" applyFont="1" applyFill="1" applyBorder="1" applyAlignment="1">
      <alignment vertical="center"/>
    </xf>
    <xf numFmtId="0" fontId="31" fillId="41" borderId="23" xfId="0" applyFont="1" applyFill="1" applyBorder="1" applyAlignment="1">
      <alignment vertical="center"/>
    </xf>
    <xf numFmtId="0" fontId="127" fillId="0" borderId="13" xfId="0" applyFont="1" applyFill="1" applyBorder="1" applyAlignment="1">
      <alignment vertical="center" wrapText="1"/>
    </xf>
    <xf numFmtId="0" fontId="127" fillId="0" borderId="23" xfId="0" applyFont="1" applyFill="1" applyBorder="1" applyAlignment="1">
      <alignment vertical="center" wrapText="1"/>
    </xf>
    <xf numFmtId="1" fontId="31" fillId="0" borderId="13" xfId="0" applyNumberFormat="1" applyFont="1" applyFill="1" applyBorder="1" applyAlignment="1">
      <alignment vertical="center" wrapText="1"/>
    </xf>
    <xf numFmtId="0" fontId="127" fillId="0" borderId="15" xfId="0" applyFont="1" applyFill="1" applyBorder="1" applyAlignment="1">
      <alignment vertical="center" wrapText="1"/>
    </xf>
    <xf numFmtId="0" fontId="129" fillId="0" borderId="20" xfId="0" applyFont="1" applyBorder="1" applyAlignment="1">
      <alignment horizontal="center"/>
    </xf>
    <xf numFmtId="14" fontId="18" fillId="0" borderId="11" xfId="0" applyNumberFormat="1" applyFont="1" applyBorder="1" applyAlignment="1" quotePrefix="1">
      <alignment horizontal="center" vertical="center" wrapText="1"/>
    </xf>
    <xf numFmtId="0" fontId="27" fillId="0" borderId="14" xfId="59" applyFont="1" applyBorder="1" applyAlignment="1">
      <alignment horizontal="center" vertical="center"/>
      <protection/>
    </xf>
    <xf numFmtId="0" fontId="9" fillId="0" borderId="14" xfId="0" applyFont="1" applyFill="1" applyBorder="1" applyAlignment="1">
      <alignment vertical="center" wrapText="1"/>
    </xf>
    <xf numFmtId="0" fontId="31" fillId="0" borderId="11" xfId="0" applyFont="1" applyFill="1" applyBorder="1" applyAlignment="1">
      <alignment vertical="center" wrapText="1"/>
    </xf>
    <xf numFmtId="0" fontId="122" fillId="0" borderId="14" xfId="0" applyFont="1" applyFill="1" applyBorder="1" applyAlignment="1">
      <alignment/>
    </xf>
    <xf numFmtId="0" fontId="0" fillId="0" borderId="14" xfId="0" applyFill="1" applyBorder="1" applyAlignment="1">
      <alignment/>
    </xf>
    <xf numFmtId="0" fontId="31" fillId="0" borderId="11" xfId="0" applyFont="1" applyFill="1" applyBorder="1" applyAlignment="1">
      <alignment vertical="top" wrapText="1"/>
    </xf>
    <xf numFmtId="0" fontId="115" fillId="0" borderId="11" xfId="0" applyFont="1" applyFill="1" applyBorder="1" applyAlignment="1">
      <alignment vertical="center" wrapText="1"/>
    </xf>
    <xf numFmtId="0" fontId="115" fillId="0" borderId="14" xfId="0" applyFont="1" applyFill="1" applyBorder="1" applyAlignment="1">
      <alignment vertical="center" wrapText="1"/>
    </xf>
    <xf numFmtId="0" fontId="115" fillId="0" borderId="15" xfId="0" applyFont="1" applyFill="1" applyBorder="1" applyAlignment="1">
      <alignment vertical="center" wrapText="1"/>
    </xf>
    <xf numFmtId="0" fontId="115" fillId="0" borderId="16" xfId="0" applyFont="1" applyFill="1" applyBorder="1" applyAlignment="1">
      <alignment vertical="center" wrapText="1"/>
    </xf>
    <xf numFmtId="0" fontId="122" fillId="0" borderId="14" xfId="0" applyFont="1" applyBorder="1" applyAlignment="1">
      <alignment/>
    </xf>
    <xf numFmtId="0" fontId="122" fillId="0" borderId="16" xfId="0" applyFont="1" applyBorder="1" applyAlignment="1">
      <alignment/>
    </xf>
    <xf numFmtId="0" fontId="122" fillId="0" borderId="21" xfId="0" applyFont="1" applyBorder="1" applyAlignment="1">
      <alignment/>
    </xf>
    <xf numFmtId="0" fontId="122" fillId="0" borderId="13" xfId="0" applyFont="1" applyFill="1" applyBorder="1" applyAlignment="1">
      <alignment/>
    </xf>
    <xf numFmtId="0" fontId="31" fillId="0" borderId="23" xfId="0" applyFont="1" applyFill="1" applyBorder="1" applyAlignment="1">
      <alignment vertical="center" wrapText="1"/>
    </xf>
    <xf numFmtId="0" fontId="122" fillId="0" borderId="13" xfId="0" applyFont="1" applyBorder="1" applyAlignment="1">
      <alignment/>
    </xf>
    <xf numFmtId="0" fontId="124" fillId="0" borderId="13" xfId="0" applyFont="1" applyFill="1" applyBorder="1" applyAlignment="1">
      <alignment vertical="center"/>
    </xf>
    <xf numFmtId="0" fontId="122" fillId="0" borderId="15" xfId="0" applyFont="1" applyBorder="1" applyAlignment="1">
      <alignment/>
    </xf>
    <xf numFmtId="0" fontId="2" fillId="0" borderId="15" xfId="0" applyFont="1" applyFill="1" applyBorder="1" applyAlignment="1">
      <alignment vertical="center" wrapText="1"/>
    </xf>
    <xf numFmtId="0" fontId="122" fillId="0" borderId="22" xfId="0" applyFont="1" applyBorder="1" applyAlignment="1">
      <alignment/>
    </xf>
    <xf numFmtId="0" fontId="122" fillId="0" borderId="23" xfId="0" applyFont="1" applyBorder="1" applyAlignment="1">
      <alignment/>
    </xf>
    <xf numFmtId="0" fontId="27" fillId="0" borderId="16" xfId="0" applyFont="1" applyBorder="1" applyAlignment="1">
      <alignment vertical="center"/>
    </xf>
    <xf numFmtId="0" fontId="2" fillId="0" borderId="21" xfId="0" applyFont="1" applyFill="1" applyBorder="1" applyAlignment="1">
      <alignment vertical="center"/>
    </xf>
    <xf numFmtId="0" fontId="27" fillId="0" borderId="44" xfId="0" applyFont="1" applyBorder="1" applyAlignment="1">
      <alignment vertical="center"/>
    </xf>
    <xf numFmtId="0" fontId="2" fillId="0" borderId="13" xfId="0" applyFont="1" applyFill="1" applyBorder="1" applyAlignment="1">
      <alignment vertical="center" wrapText="1"/>
    </xf>
    <xf numFmtId="0" fontId="27" fillId="0" borderId="31" xfId="0" applyFont="1" applyBorder="1" applyAlignment="1">
      <alignment vertical="center"/>
    </xf>
    <xf numFmtId="0" fontId="2" fillId="0" borderId="21" xfId="0" applyFont="1" applyFill="1" applyBorder="1" applyAlignment="1">
      <alignment vertical="center" wrapText="1"/>
    </xf>
    <xf numFmtId="0" fontId="27" fillId="0" borderId="33" xfId="0" applyFont="1" applyBorder="1" applyAlignment="1">
      <alignment vertical="center"/>
    </xf>
    <xf numFmtId="0" fontId="27" fillId="0" borderId="24" xfId="0" applyFont="1" applyBorder="1" applyAlignment="1">
      <alignment vertical="center"/>
    </xf>
    <xf numFmtId="0" fontId="2" fillId="0" borderId="22" xfId="0" applyFont="1" applyFill="1" applyBorder="1" applyAlignment="1">
      <alignment vertical="center" wrapText="1"/>
    </xf>
    <xf numFmtId="0" fontId="31" fillId="0" borderId="13" xfId="0" applyFont="1" applyFill="1" applyBorder="1" applyAlignment="1">
      <alignment horizontal="center" wrapText="1"/>
    </xf>
    <xf numFmtId="0" fontId="126" fillId="0" borderId="22" xfId="0" applyFont="1" applyBorder="1" applyAlignment="1">
      <alignment/>
    </xf>
    <xf numFmtId="0" fontId="126" fillId="0" borderId="22" xfId="0" applyFont="1" applyFill="1" applyBorder="1" applyAlignment="1">
      <alignment/>
    </xf>
    <xf numFmtId="0" fontId="2" fillId="0" borderId="13" xfId="0" applyFont="1" applyFill="1" applyBorder="1" applyAlignment="1">
      <alignment wrapText="1"/>
    </xf>
    <xf numFmtId="0" fontId="2" fillId="0" borderId="23" xfId="0" applyFont="1" applyFill="1" applyBorder="1" applyAlignment="1">
      <alignment vertical="center"/>
    </xf>
    <xf numFmtId="0" fontId="8" fillId="0" borderId="28" xfId="0" applyFont="1" applyFill="1" applyBorder="1" applyAlignment="1">
      <alignment vertical="center" wrapText="1"/>
    </xf>
    <xf numFmtId="0" fontId="122" fillId="0" borderId="0" xfId="0" applyFont="1" applyAlignment="1">
      <alignment horizontal="center"/>
    </xf>
    <xf numFmtId="0" fontId="21" fillId="0" borderId="11" xfId="59" applyFont="1" applyBorder="1" applyAlignment="1">
      <alignment horizontal="center" vertical="center"/>
      <protection/>
    </xf>
    <xf numFmtId="0" fontId="2" fillId="0" borderId="0" xfId="0" applyFont="1" applyFill="1" applyBorder="1" applyAlignment="1">
      <alignment horizontal="center" vertical="center" wrapText="1"/>
    </xf>
    <xf numFmtId="3" fontId="128" fillId="0" borderId="0" xfId="0" applyNumberFormat="1" applyFont="1" applyAlignment="1">
      <alignment/>
    </xf>
    <xf numFmtId="0" fontId="34" fillId="0" borderId="0" xfId="0" applyFont="1" applyFill="1" applyBorder="1" applyAlignment="1">
      <alignment horizontal="center" vertical="center" wrapText="1"/>
    </xf>
    <xf numFmtId="0" fontId="57" fillId="0" borderId="0" xfId="0" applyFont="1" applyBorder="1" applyAlignment="1">
      <alignment horizontal="center" vertical="center"/>
    </xf>
    <xf numFmtId="16" fontId="21" fillId="0" borderId="0" xfId="0" applyNumberFormat="1" applyFont="1" applyBorder="1" applyAlignment="1" quotePrefix="1">
      <alignment horizontal="center" vertical="center" wrapText="1"/>
    </xf>
    <xf numFmtId="0" fontId="21" fillId="0" borderId="0" xfId="59" applyFont="1" applyBorder="1" applyAlignment="1">
      <alignment horizontal="center" vertical="center"/>
      <protection/>
    </xf>
    <xf numFmtId="0" fontId="2" fillId="0" borderId="75" xfId="0" applyFont="1" applyFill="1" applyBorder="1" applyAlignment="1">
      <alignment vertical="center" wrapText="1"/>
    </xf>
    <xf numFmtId="0" fontId="2" fillId="0" borderId="76" xfId="0" applyFont="1" applyFill="1" applyBorder="1" applyAlignment="1">
      <alignment vertical="center" wrapText="1"/>
    </xf>
    <xf numFmtId="0" fontId="2" fillId="0" borderId="82" xfId="0" applyFont="1" applyFill="1" applyBorder="1" applyAlignment="1">
      <alignment vertical="center" wrapText="1"/>
    </xf>
    <xf numFmtId="0" fontId="2" fillId="0" borderId="83" xfId="0" applyFont="1" applyFill="1" applyBorder="1" applyAlignment="1">
      <alignment vertical="center" wrapText="1"/>
    </xf>
    <xf numFmtId="0" fontId="2" fillId="0" borderId="0" xfId="0" applyFont="1" applyFill="1" applyBorder="1" applyAlignment="1">
      <alignment vertical="center" wrapText="1"/>
    </xf>
    <xf numFmtId="0" fontId="128" fillId="0" borderId="0" xfId="0" applyFont="1" applyBorder="1" applyAlignment="1">
      <alignment/>
    </xf>
    <xf numFmtId="0" fontId="128" fillId="0" borderId="0" xfId="0" applyFont="1" applyFill="1" applyBorder="1" applyAlignment="1">
      <alignment/>
    </xf>
    <xf numFmtId="0" fontId="128" fillId="0" borderId="0" xfId="0" applyFont="1" applyFill="1" applyBorder="1" applyAlignment="1">
      <alignment vertical="center"/>
    </xf>
    <xf numFmtId="0" fontId="2" fillId="0" borderId="0" xfId="0" applyFont="1" applyFill="1" applyBorder="1" applyAlignment="1">
      <alignment horizontal="center" vertical="center" wrapText="1"/>
    </xf>
    <xf numFmtId="0" fontId="27" fillId="0" borderId="0" xfId="59" applyFont="1" applyBorder="1" applyAlignment="1">
      <alignment horizontal="center" vertical="center"/>
      <protection/>
    </xf>
    <xf numFmtId="0" fontId="27" fillId="0" borderId="53" xfId="0" applyFont="1" applyFill="1" applyBorder="1" applyAlignment="1">
      <alignment vertical="center"/>
    </xf>
    <xf numFmtId="0" fontId="27" fillId="0" borderId="49" xfId="0" applyFont="1" applyFill="1" applyBorder="1" applyAlignment="1">
      <alignment vertical="center"/>
    </xf>
    <xf numFmtId="0" fontId="27" fillId="0" borderId="59" xfId="0" applyFont="1" applyFill="1" applyBorder="1" applyAlignment="1">
      <alignment vertical="center"/>
    </xf>
    <xf numFmtId="0" fontId="27" fillId="0" borderId="38" xfId="0" applyFont="1" applyFill="1" applyBorder="1" applyAlignment="1">
      <alignment vertical="center"/>
    </xf>
    <xf numFmtId="0" fontId="27" fillId="0" borderId="84" xfId="0" applyFont="1" applyFill="1" applyBorder="1" applyAlignment="1">
      <alignment vertical="center"/>
    </xf>
    <xf numFmtId="0" fontId="122" fillId="0" borderId="85" xfId="0" applyFont="1" applyFill="1" applyBorder="1" applyAlignment="1">
      <alignment vertical="center"/>
    </xf>
    <xf numFmtId="0" fontId="122" fillId="0" borderId="86" xfId="0" applyFont="1" applyFill="1" applyBorder="1" applyAlignment="1">
      <alignment vertical="center"/>
    </xf>
    <xf numFmtId="0" fontId="2" fillId="0" borderId="39" xfId="0" applyFont="1" applyFill="1" applyBorder="1" applyAlignment="1">
      <alignment vertical="center" wrapText="1"/>
    </xf>
    <xf numFmtId="0" fontId="2" fillId="0" borderId="62" xfId="0" applyFont="1" applyFill="1" applyBorder="1" applyAlignment="1">
      <alignment vertical="center" wrapText="1"/>
    </xf>
    <xf numFmtId="0" fontId="128" fillId="0" borderId="0" xfId="0" applyFont="1" applyFill="1" applyAlignment="1">
      <alignment/>
    </xf>
    <xf numFmtId="0" fontId="128" fillId="0" borderId="0" xfId="0" applyFont="1" applyFill="1" applyBorder="1" applyAlignment="1">
      <alignment vertical="center" wrapText="1"/>
    </xf>
    <xf numFmtId="0" fontId="2" fillId="0" borderId="81" xfId="0" applyFont="1" applyFill="1" applyBorder="1" applyAlignment="1">
      <alignment vertical="center" wrapText="1"/>
    </xf>
    <xf numFmtId="0" fontId="2" fillId="0" borderId="65" xfId="0" applyFont="1" applyFill="1" applyBorder="1" applyAlignment="1">
      <alignment vertical="center" wrapText="1"/>
    </xf>
    <xf numFmtId="0" fontId="120" fillId="0" borderId="13" xfId="0" applyFont="1" applyFill="1" applyBorder="1" applyAlignment="1">
      <alignment wrapText="1"/>
    </xf>
    <xf numFmtId="0" fontId="120" fillId="0" borderId="23" xfId="0" applyFont="1" applyFill="1" applyBorder="1" applyAlignment="1">
      <alignment wrapText="1"/>
    </xf>
    <xf numFmtId="0" fontId="120" fillId="0" borderId="0" xfId="0" applyFont="1" applyFill="1" applyAlignment="1">
      <alignment/>
    </xf>
    <xf numFmtId="0" fontId="2" fillId="41" borderId="33" xfId="0" applyFont="1" applyFill="1" applyBorder="1" applyAlignment="1">
      <alignment wrapText="1"/>
    </xf>
    <xf numFmtId="0" fontId="120" fillId="0" borderId="24" xfId="0" applyFont="1" applyBorder="1" applyAlignment="1">
      <alignment/>
    </xf>
    <xf numFmtId="0" fontId="120" fillId="0" borderId="33" xfId="0" applyFont="1" applyBorder="1" applyAlignment="1">
      <alignment/>
    </xf>
    <xf numFmtId="1" fontId="2" fillId="41" borderId="33" xfId="0" applyNumberFormat="1" applyFont="1" applyFill="1" applyBorder="1" applyAlignment="1">
      <alignment vertical="center" wrapText="1"/>
    </xf>
    <xf numFmtId="1" fontId="2" fillId="41" borderId="24" xfId="0" applyNumberFormat="1" applyFont="1" applyFill="1" applyBorder="1" applyAlignment="1">
      <alignment vertical="center" wrapText="1"/>
    </xf>
    <xf numFmtId="0" fontId="2" fillId="41" borderId="33" xfId="0" applyFont="1" applyFill="1" applyBorder="1" applyAlignment="1">
      <alignment vertical="center"/>
    </xf>
    <xf numFmtId="0" fontId="7" fillId="0" borderId="11" xfId="0" applyFont="1" applyFill="1" applyBorder="1" applyAlignment="1">
      <alignment horizontal="center" vertical="center"/>
    </xf>
    <xf numFmtId="0" fontId="128" fillId="0" borderId="11" xfId="0" applyFont="1" applyBorder="1" applyAlignment="1">
      <alignment/>
    </xf>
    <xf numFmtId="0" fontId="128"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1" fontId="7" fillId="0" borderId="11" xfId="0" applyNumberFormat="1" applyFont="1" applyFill="1" applyBorder="1" applyAlignment="1">
      <alignment vertical="center" wrapText="1"/>
    </xf>
    <xf numFmtId="0" fontId="128" fillId="0" borderId="14" xfId="0" applyFont="1" applyBorder="1" applyAlignment="1">
      <alignment/>
    </xf>
    <xf numFmtId="0" fontId="128" fillId="41" borderId="44" xfId="0" applyFont="1" applyFill="1" applyBorder="1" applyAlignment="1">
      <alignment/>
    </xf>
    <xf numFmtId="0" fontId="7" fillId="0" borderId="33" xfId="0" applyFont="1" applyFill="1" applyBorder="1" applyAlignment="1">
      <alignment vertical="center" wrapText="1"/>
    </xf>
    <xf numFmtId="1" fontId="7" fillId="0" borderId="31" xfId="0" applyNumberFormat="1" applyFont="1" applyFill="1" applyBorder="1" applyAlignment="1">
      <alignment vertical="center" wrapText="1"/>
    </xf>
    <xf numFmtId="0" fontId="128" fillId="0" borderId="44" xfId="0" applyFont="1" applyFill="1" applyBorder="1" applyAlignment="1">
      <alignment vertical="center"/>
    </xf>
    <xf numFmtId="0" fontId="128" fillId="0" borderId="13" xfId="0" applyFont="1" applyFill="1" applyBorder="1" applyAlignment="1">
      <alignment vertical="center" wrapText="1"/>
    </xf>
    <xf numFmtId="0" fontId="128" fillId="0" borderId="33" xfId="0" applyFont="1" applyFill="1" applyBorder="1" applyAlignment="1">
      <alignment vertical="center" wrapText="1"/>
    </xf>
    <xf numFmtId="0" fontId="128" fillId="0" borderId="23" xfId="0" applyFont="1" applyFill="1" applyBorder="1" applyAlignment="1">
      <alignment vertical="center" wrapText="1"/>
    </xf>
    <xf numFmtId="0" fontId="128" fillId="0" borderId="24" xfId="0" applyFont="1" applyFill="1" applyBorder="1" applyAlignment="1">
      <alignment vertical="center" wrapText="1"/>
    </xf>
    <xf numFmtId="0" fontId="128" fillId="0" borderId="29" xfId="0" applyFont="1" applyBorder="1" applyAlignment="1">
      <alignment/>
    </xf>
    <xf numFmtId="0" fontId="128" fillId="41" borderId="11" xfId="0" applyFont="1" applyFill="1" applyBorder="1" applyAlignment="1">
      <alignment/>
    </xf>
    <xf numFmtId="0" fontId="128" fillId="0" borderId="14" xfId="0" applyFont="1" applyFill="1" applyBorder="1" applyAlignment="1">
      <alignment/>
    </xf>
    <xf numFmtId="0" fontId="2" fillId="0" borderId="14" xfId="0" applyFont="1" applyFill="1" applyBorder="1" applyAlignment="1">
      <alignment horizontal="center" vertical="center" wrapText="1"/>
    </xf>
    <xf numFmtId="0" fontId="128" fillId="0" borderId="15" xfId="0" applyFont="1" applyBorder="1" applyAlignment="1">
      <alignment/>
    </xf>
    <xf numFmtId="0" fontId="2" fillId="0" borderId="50" xfId="0" applyFont="1" applyFill="1" applyBorder="1" applyAlignment="1">
      <alignment horizontal="left" vertical="center" wrapText="1"/>
    </xf>
    <xf numFmtId="3" fontId="128" fillId="0" borderId="0" xfId="0" applyNumberFormat="1" applyFont="1" applyBorder="1" applyAlignment="1">
      <alignment/>
    </xf>
    <xf numFmtId="0" fontId="2" fillId="0" borderId="87" xfId="0" applyFont="1" applyFill="1" applyBorder="1" applyAlignment="1">
      <alignment vertical="center" wrapText="1"/>
    </xf>
    <xf numFmtId="0" fontId="2" fillId="0" borderId="88" xfId="0" applyFont="1" applyFill="1" applyBorder="1" applyAlignment="1">
      <alignment vertical="center" wrapText="1"/>
    </xf>
    <xf numFmtId="0" fontId="2" fillId="0" borderId="89" xfId="0" applyFont="1" applyFill="1" applyBorder="1" applyAlignment="1">
      <alignment vertical="center" wrapText="1"/>
    </xf>
    <xf numFmtId="0" fontId="128" fillId="0" borderId="56" xfId="0" applyFont="1" applyFill="1" applyBorder="1" applyAlignment="1">
      <alignment vertical="center"/>
    </xf>
    <xf numFmtId="0" fontId="128" fillId="0" borderId="27" xfId="0" applyFont="1" applyFill="1" applyBorder="1" applyAlignment="1">
      <alignment vertical="center"/>
    </xf>
    <xf numFmtId="0" fontId="0" fillId="0" borderId="33" xfId="0" applyFill="1" applyBorder="1" applyAlignment="1">
      <alignment/>
    </xf>
    <xf numFmtId="0" fontId="31" fillId="0" borderId="47" xfId="0" applyFont="1" applyFill="1" applyBorder="1" applyAlignment="1">
      <alignment wrapText="1"/>
    </xf>
    <xf numFmtId="0" fontId="11" fillId="0" borderId="0" xfId="0" applyFont="1" applyAlignment="1">
      <alignment horizontal="center"/>
    </xf>
    <xf numFmtId="0" fontId="23" fillId="0" borderId="0" xfId="0" applyFont="1" applyAlignment="1">
      <alignment horizontal="center"/>
    </xf>
    <xf numFmtId="0" fontId="122" fillId="0" borderId="0" xfId="0" applyFont="1" applyAlignment="1">
      <alignment horizontal="center"/>
    </xf>
    <xf numFmtId="0" fontId="5" fillId="0" borderId="11" xfId="0" applyFont="1" applyFill="1" applyBorder="1" applyAlignment="1">
      <alignment horizontal="center" vertical="center" wrapText="1"/>
    </xf>
    <xf numFmtId="0" fontId="21" fillId="0" borderId="0" xfId="59" applyFont="1" applyBorder="1" applyAlignment="1" quotePrefix="1">
      <alignment horizontal="center" vertical="center"/>
      <protection/>
    </xf>
    <xf numFmtId="0" fontId="0" fillId="18" borderId="15" xfId="0" applyFill="1" applyBorder="1" applyAlignment="1">
      <alignment/>
    </xf>
    <xf numFmtId="0" fontId="0" fillId="0" borderId="31" xfId="0" applyBorder="1" applyAlignment="1">
      <alignment/>
    </xf>
    <xf numFmtId="0" fontId="2" fillId="0" borderId="21" xfId="0" applyFont="1" applyFill="1" applyBorder="1" applyAlignment="1">
      <alignment vertical="center" wrapText="1"/>
    </xf>
    <xf numFmtId="0" fontId="120" fillId="0" borderId="21" xfId="0" applyFont="1" applyFill="1" applyBorder="1" applyAlignment="1">
      <alignment/>
    </xf>
    <xf numFmtId="0" fontId="0" fillId="0" borderId="44" xfId="0" applyBorder="1" applyAlignment="1">
      <alignment/>
    </xf>
    <xf numFmtId="0" fontId="2" fillId="0" borderId="13" xfId="0" applyFont="1" applyFill="1" applyBorder="1" applyAlignment="1">
      <alignment wrapText="1"/>
    </xf>
    <xf numFmtId="0" fontId="120" fillId="0" borderId="23" xfId="0" applyFont="1" applyFill="1" applyBorder="1" applyAlignment="1">
      <alignment/>
    </xf>
    <xf numFmtId="0" fontId="2" fillId="0" borderId="22" xfId="0" applyFont="1" applyFill="1" applyBorder="1" applyAlignment="1">
      <alignment vertical="center" wrapText="1"/>
    </xf>
    <xf numFmtId="0" fontId="120" fillId="0" borderId="22" xfId="0" applyFont="1" applyFill="1" applyBorder="1" applyAlignment="1">
      <alignment/>
    </xf>
    <xf numFmtId="1" fontId="2" fillId="0" borderId="21" xfId="0" applyNumberFormat="1" applyFont="1" applyFill="1" applyBorder="1" applyAlignment="1">
      <alignment vertical="center" wrapText="1"/>
    </xf>
    <xf numFmtId="1" fontId="125" fillId="0" borderId="23" xfId="77" applyNumberFormat="1" applyFont="1" applyFill="1" applyBorder="1" applyAlignment="1">
      <alignment vertical="center" wrapText="1"/>
      <protection/>
    </xf>
    <xf numFmtId="0" fontId="0" fillId="13" borderId="21" xfId="0" applyFill="1" applyBorder="1" applyAlignment="1">
      <alignment/>
    </xf>
    <xf numFmtId="0" fontId="120" fillId="0" borderId="13" xfId="0" applyFont="1" applyFill="1" applyBorder="1" applyAlignment="1">
      <alignment vertical="center" wrapText="1"/>
    </xf>
    <xf numFmtId="0" fontId="2" fillId="0" borderId="13"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center"/>
    </xf>
    <xf numFmtId="0" fontId="131"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5" fillId="0" borderId="57"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9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3" fillId="0" borderId="0" xfId="0" applyFont="1" applyFill="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6" fillId="0" borderId="0" xfId="0" applyFont="1" applyFill="1" applyBorder="1" applyAlignment="1">
      <alignment horizontal="center"/>
    </xf>
    <xf numFmtId="0" fontId="34" fillId="0" borderId="85" xfId="0" applyFont="1" applyFill="1" applyBorder="1" applyAlignment="1">
      <alignment horizontal="center" vertical="center"/>
    </xf>
    <xf numFmtId="0" fontId="34" fillId="0" borderId="93" xfId="0" applyFont="1" applyFill="1" applyBorder="1" applyAlignment="1">
      <alignment horizontal="center" vertical="center"/>
    </xf>
    <xf numFmtId="0" fontId="31" fillId="0" borderId="94"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95"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95"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6" xfId="0" applyFont="1" applyBorder="1" applyAlignment="1">
      <alignment horizontal="center"/>
    </xf>
    <xf numFmtId="0" fontId="34" fillId="0" borderId="57" xfId="0" applyFont="1" applyBorder="1" applyAlignment="1">
      <alignment horizontal="center"/>
    </xf>
    <xf numFmtId="0" fontId="34" fillId="0" borderId="96" xfId="0" applyFont="1" applyBorder="1" applyAlignment="1">
      <alignment horizontal="center"/>
    </xf>
    <xf numFmtId="0" fontId="34" fillId="0" borderId="97" xfId="0" applyFont="1" applyBorder="1" applyAlignment="1">
      <alignment horizontal="center"/>
    </xf>
    <xf numFmtId="0" fontId="34" fillId="0" borderId="70"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85"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34" fillId="0" borderId="93"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9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6" xfId="67" applyFont="1" applyBorder="1" applyAlignment="1">
      <alignment horizontal="center" vertical="center"/>
      <protection/>
    </xf>
    <xf numFmtId="0" fontId="48" fillId="0" borderId="57"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57" fillId="0" borderId="98" xfId="0" applyFont="1" applyBorder="1" applyAlignment="1">
      <alignment horizontal="center" vertical="center"/>
    </xf>
    <xf numFmtId="0" fontId="57" fillId="0" borderId="28" xfId="0" applyFont="1" applyBorder="1" applyAlignment="1">
      <alignment horizontal="center" vertical="center"/>
    </xf>
    <xf numFmtId="0" fontId="57" fillId="0" borderId="99" xfId="0" applyFont="1" applyBorder="1" applyAlignment="1">
      <alignment horizontal="center" vertical="center"/>
    </xf>
    <xf numFmtId="0" fontId="34" fillId="0" borderId="98"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21" fillId="0" borderId="98" xfId="59" applyFont="1" applyBorder="1" applyAlignment="1">
      <alignment horizontal="center" vertical="center"/>
      <protection/>
    </xf>
    <xf numFmtId="0" fontId="21" fillId="0" borderId="28" xfId="59" applyFont="1" applyBorder="1" applyAlignment="1">
      <alignment horizontal="center" vertical="center"/>
      <protection/>
    </xf>
    <xf numFmtId="0" fontId="21" fillId="0" borderId="99" xfId="59" applyFont="1" applyBorder="1" applyAlignment="1">
      <alignment horizontal="center" vertical="center"/>
      <protection/>
    </xf>
    <xf numFmtId="0" fontId="57" fillId="0" borderId="85" xfId="0" applyFont="1" applyBorder="1" applyAlignment="1">
      <alignment horizontal="center" vertical="center"/>
    </xf>
    <xf numFmtId="0" fontId="57" fillId="0" borderId="86" xfId="0" applyFont="1" applyBorder="1" applyAlignment="1">
      <alignment horizontal="center" vertical="center"/>
    </xf>
    <xf numFmtId="0" fontId="57" fillId="0" borderId="100" xfId="0" applyFont="1" applyBorder="1" applyAlignment="1">
      <alignment horizontal="center" vertical="center"/>
    </xf>
    <xf numFmtId="0" fontId="1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46" fillId="0" borderId="0" xfId="0" applyFont="1" applyAlignment="1">
      <alignment horizontal="center"/>
    </xf>
    <xf numFmtId="0" fontId="31" fillId="0" borderId="0" xfId="78" applyFont="1" applyBorder="1" applyAlignment="1">
      <alignment horizontal="center"/>
      <protection/>
    </xf>
    <xf numFmtId="0" fontId="27" fillId="0" borderId="92" xfId="59" applyFont="1" applyBorder="1" applyAlignment="1">
      <alignment horizontal="center" vertical="center"/>
      <protection/>
    </xf>
    <xf numFmtId="0" fontId="27" fillId="0" borderId="29" xfId="59" applyFont="1" applyBorder="1" applyAlignment="1">
      <alignment horizontal="center" vertical="center"/>
      <protection/>
    </xf>
    <xf numFmtId="0" fontId="48" fillId="0" borderId="29" xfId="0" applyFont="1" applyBorder="1" applyAlignment="1">
      <alignment horizontal="center" vertical="center"/>
    </xf>
    <xf numFmtId="0" fontId="129" fillId="0" borderId="29" xfId="0" applyFont="1" applyBorder="1" applyAlignment="1">
      <alignment horizontal="center" vertical="center"/>
    </xf>
    <xf numFmtId="0" fontId="129" fillId="0" borderId="20" xfId="0" applyFont="1" applyBorder="1" applyAlignment="1">
      <alignment horizontal="center" vertical="center"/>
    </xf>
    <xf numFmtId="0" fontId="27" fillId="0" borderId="25" xfId="59" applyFont="1" applyBorder="1" applyAlignment="1">
      <alignment horizontal="center" vertical="center"/>
      <protection/>
    </xf>
    <xf numFmtId="0" fontId="27" fillId="0" borderId="11" xfId="59" applyFont="1" applyBorder="1" applyAlignment="1">
      <alignment horizontal="center" vertical="center"/>
      <protection/>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30" xfId="0" applyFont="1" applyFill="1" applyBorder="1" applyAlignment="1">
      <alignment horizontal="center" vertical="center"/>
    </xf>
    <xf numFmtId="0" fontId="2" fillId="0" borderId="21"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31" fillId="0" borderId="12" xfId="0" applyFont="1" applyFill="1" applyBorder="1" applyAlignment="1">
      <alignment horizontal="center" vertical="center"/>
    </xf>
    <xf numFmtId="0" fontId="29" fillId="0" borderId="0" xfId="0" applyFont="1" applyBorder="1" applyAlignment="1">
      <alignment horizontal="center" vertical="center" wrapText="1"/>
    </xf>
    <xf numFmtId="0" fontId="122" fillId="0" borderId="0" xfId="0" applyFont="1" applyAlignment="1">
      <alignment horizontal="center"/>
    </xf>
    <xf numFmtId="0" fontId="5" fillId="13" borderId="21"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44" xfId="0" applyFont="1" applyFill="1" applyBorder="1" applyAlignment="1">
      <alignment horizontal="center" vertical="center" wrapText="1"/>
    </xf>
    <xf numFmtId="0" fontId="5" fillId="18" borderId="15" xfId="0" applyFont="1" applyFill="1" applyBorder="1" applyAlignment="1">
      <alignment horizontal="center" vertical="center" wrapText="1"/>
    </xf>
    <xf numFmtId="0" fontId="5" fillId="18" borderId="16" xfId="0" applyFont="1" applyFill="1" applyBorder="1" applyAlignment="1">
      <alignment horizontal="center" vertical="center" wrapText="1"/>
    </xf>
    <xf numFmtId="0" fontId="27" fillId="0" borderId="28" xfId="59" applyFont="1" applyBorder="1" applyAlignment="1">
      <alignment horizontal="center" vertical="center"/>
      <protection/>
    </xf>
    <xf numFmtId="0" fontId="27" fillId="0" borderId="99" xfId="59" applyFont="1" applyBorder="1" applyAlignment="1">
      <alignment horizontal="center" vertical="center"/>
      <protection/>
    </xf>
    <xf numFmtId="0" fontId="48" fillId="0" borderId="98" xfId="0" applyFont="1" applyBorder="1" applyAlignment="1">
      <alignment horizontal="center" vertical="center"/>
    </xf>
    <xf numFmtId="0" fontId="48" fillId="0" borderId="28" xfId="0" applyFont="1" applyBorder="1" applyAlignment="1">
      <alignment horizontal="center" vertical="center"/>
    </xf>
    <xf numFmtId="0" fontId="48" fillId="0" borderId="99" xfId="0" applyFont="1" applyBorder="1" applyAlignment="1">
      <alignment horizontal="center" vertical="center"/>
    </xf>
    <xf numFmtId="1" fontId="125" fillId="43" borderId="23" xfId="77" applyNumberFormat="1" applyFont="1" applyFill="1" applyBorder="1" applyAlignment="1">
      <alignment horizontal="center" vertical="center" wrapText="1"/>
      <protection/>
    </xf>
    <xf numFmtId="1" fontId="125" fillId="43" borderId="24" xfId="77" applyNumberFormat="1" applyFont="1" applyFill="1" applyBorder="1" applyAlignment="1">
      <alignment horizontal="center" vertical="center" wrapText="1"/>
      <protection/>
    </xf>
    <xf numFmtId="0" fontId="2" fillId="34" borderId="13"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120" fillId="12" borderId="13" xfId="0" applyFont="1" applyFill="1" applyBorder="1" applyAlignment="1">
      <alignment horizontal="center" vertical="center" wrapText="1"/>
    </xf>
    <xf numFmtId="0" fontId="31" fillId="35" borderId="23" xfId="0" applyFont="1" applyFill="1" applyBorder="1" applyAlignment="1">
      <alignment horizontal="center" wrapText="1"/>
    </xf>
    <xf numFmtId="0" fontId="31" fillId="17" borderId="13" xfId="0" applyFont="1" applyFill="1" applyBorder="1" applyAlignment="1">
      <alignment horizontal="center" wrapText="1"/>
    </xf>
    <xf numFmtId="0" fontId="31" fillId="44" borderId="13" xfId="0" applyFont="1" applyFill="1" applyBorder="1" applyAlignment="1">
      <alignment horizontal="center" wrapText="1"/>
    </xf>
    <xf numFmtId="0" fontId="31" fillId="13" borderId="13" xfId="0" applyFont="1" applyFill="1" applyBorder="1" applyAlignment="1">
      <alignment horizontal="center" vertical="center" wrapText="1"/>
    </xf>
    <xf numFmtId="0" fontId="31" fillId="13" borderId="23" xfId="0" applyFont="1" applyFill="1" applyBorder="1" applyAlignment="1">
      <alignment horizontal="center" vertical="center" wrapText="1"/>
    </xf>
    <xf numFmtId="0" fontId="31" fillId="7" borderId="23" xfId="0" applyFont="1" applyFill="1" applyBorder="1" applyAlignment="1">
      <alignment horizontal="center" vertical="center"/>
    </xf>
    <xf numFmtId="1" fontId="31" fillId="34" borderId="13" xfId="0" applyNumberFormat="1" applyFont="1" applyFill="1" applyBorder="1" applyAlignment="1">
      <alignment horizontal="center" vertical="center" wrapText="1"/>
    </xf>
    <xf numFmtId="0" fontId="31" fillId="13" borderId="13" xfId="0" applyFont="1" applyFill="1" applyBorder="1" applyAlignment="1">
      <alignment horizontal="center" wrapText="1"/>
    </xf>
    <xf numFmtId="0" fontId="31" fillId="35" borderId="13" xfId="0" applyFont="1" applyFill="1" applyBorder="1" applyAlignment="1">
      <alignment horizontal="center" wrapText="1"/>
    </xf>
    <xf numFmtId="1" fontId="31" fillId="34" borderId="23" xfId="0" applyNumberFormat="1" applyFont="1" applyFill="1" applyBorder="1" applyAlignment="1">
      <alignment horizontal="center" vertical="center" wrapText="1"/>
    </xf>
    <xf numFmtId="0" fontId="9" fillId="34" borderId="80"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9" fillId="34" borderId="75" xfId="0" applyFont="1" applyFill="1" applyBorder="1" applyAlignment="1">
      <alignment horizontal="center" vertical="center" wrapText="1"/>
    </xf>
    <xf numFmtId="0" fontId="9" fillId="34" borderId="84" xfId="0" applyFont="1" applyFill="1" applyBorder="1" applyAlignment="1">
      <alignment horizontal="center" vertical="center" wrapText="1"/>
    </xf>
    <xf numFmtId="0" fontId="9" fillId="34" borderId="77" xfId="0" applyFont="1" applyFill="1" applyBorder="1" applyAlignment="1">
      <alignment horizontal="center" vertical="center" wrapText="1"/>
    </xf>
    <xf numFmtId="0" fontId="9" fillId="34" borderId="78" xfId="0" applyFont="1" applyFill="1" applyBorder="1" applyAlignment="1">
      <alignment horizontal="center" vertical="center" wrapText="1"/>
    </xf>
    <xf numFmtId="0" fontId="9" fillId="18" borderId="80" xfId="0" applyFont="1" applyFill="1" applyBorder="1" applyAlignment="1">
      <alignment horizontal="center" vertical="center" wrapText="1"/>
    </xf>
    <xf numFmtId="0" fontId="9" fillId="18" borderId="62" xfId="0" applyFont="1" applyFill="1" applyBorder="1" applyAlignment="1">
      <alignment horizontal="center" vertical="center" wrapText="1"/>
    </xf>
    <xf numFmtId="0" fontId="9" fillId="18" borderId="84" xfId="0" applyFont="1" applyFill="1" applyBorder="1" applyAlignment="1">
      <alignment horizontal="center" vertical="center" wrapText="1"/>
    </xf>
    <xf numFmtId="0" fontId="9" fillId="18" borderId="77" xfId="0" applyFont="1" applyFill="1" applyBorder="1" applyAlignment="1">
      <alignment horizontal="center" vertical="center" wrapText="1"/>
    </xf>
    <xf numFmtId="0" fontId="9" fillId="18" borderId="81" xfId="0" applyFont="1" applyFill="1" applyBorder="1" applyAlignment="1">
      <alignment horizontal="center" vertical="center" wrapText="1"/>
    </xf>
    <xf numFmtId="0" fontId="9" fillId="18" borderId="65"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101" xfId="0" applyFont="1" applyBorder="1" applyAlignment="1">
      <alignment horizontal="center" vertical="center"/>
    </xf>
    <xf numFmtId="0" fontId="27" fillId="0" borderId="102" xfId="0" applyFont="1" applyBorder="1" applyAlignment="1">
      <alignment horizontal="center" vertical="center"/>
    </xf>
    <xf numFmtId="0" fontId="27" fillId="0" borderId="25" xfId="0" applyFont="1" applyBorder="1" applyAlignment="1">
      <alignment horizontal="center" vertical="center"/>
    </xf>
    <xf numFmtId="0" fontId="31" fillId="7" borderId="11"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122" fillId="8" borderId="13" xfId="0" applyFont="1" applyFill="1" applyBorder="1" applyAlignment="1">
      <alignment horizontal="center" wrapText="1"/>
    </xf>
    <xf numFmtId="0" fontId="122" fillId="8" borderId="23" xfId="0" applyFont="1" applyFill="1" applyBorder="1" applyAlignment="1">
      <alignment horizontal="center" wrapText="1"/>
    </xf>
    <xf numFmtId="0" fontId="122" fillId="4" borderId="80" xfId="0" applyFont="1" applyFill="1" applyBorder="1" applyAlignment="1">
      <alignment horizontal="center" vertical="center"/>
    </xf>
    <xf numFmtId="0" fontId="122" fillId="4" borderId="62" xfId="0" applyFont="1" applyFill="1" applyBorder="1" applyAlignment="1">
      <alignment horizontal="center" vertical="center"/>
    </xf>
    <xf numFmtId="0" fontId="122" fillId="4" borderId="75" xfId="0" applyFont="1" applyFill="1" applyBorder="1" applyAlignment="1">
      <alignment horizontal="center" vertical="center"/>
    </xf>
    <xf numFmtId="0" fontId="122" fillId="4" borderId="81" xfId="0" applyFont="1" applyFill="1" applyBorder="1" applyAlignment="1">
      <alignment horizontal="center" vertical="center"/>
    </xf>
    <xf numFmtId="0" fontId="122" fillId="4" borderId="65" xfId="0" applyFont="1" applyFill="1" applyBorder="1" applyAlignment="1">
      <alignment horizontal="center" vertical="center"/>
    </xf>
    <xf numFmtId="0" fontId="122" fillId="4" borderId="76" xfId="0" applyFont="1" applyFill="1" applyBorder="1" applyAlignment="1">
      <alignment horizontal="center" vertical="center"/>
    </xf>
    <xf numFmtId="0" fontId="2" fillId="13" borderId="13"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122" fillId="8" borderId="21" xfId="0" applyFont="1" applyFill="1" applyBorder="1" applyAlignment="1">
      <alignment horizontal="center" wrapText="1"/>
    </xf>
    <xf numFmtId="0" fontId="122" fillId="8" borderId="22" xfId="0" applyFont="1" applyFill="1" applyBorder="1" applyAlignment="1">
      <alignment horizontal="center" wrapText="1"/>
    </xf>
    <xf numFmtId="0" fontId="2" fillId="13" borderId="21"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122" fillId="8" borderId="13" xfId="0" applyFont="1" applyFill="1" applyBorder="1" applyAlignment="1">
      <alignment horizontal="center" vertical="center"/>
    </xf>
    <xf numFmtId="0" fontId="2" fillId="17" borderId="21" xfId="0" applyFont="1" applyFill="1" applyBorder="1" applyAlignment="1">
      <alignment horizontal="center" wrapText="1"/>
    </xf>
    <xf numFmtId="0" fontId="2" fillId="44" borderId="22" xfId="0" applyFont="1" applyFill="1" applyBorder="1" applyAlignment="1">
      <alignment horizontal="center" wrapText="1"/>
    </xf>
    <xf numFmtId="0" fontId="2" fillId="34" borderId="23"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03" xfId="0" applyFont="1" applyFill="1" applyBorder="1" applyAlignment="1">
      <alignment horizontal="center" vertical="center" wrapText="1"/>
    </xf>
    <xf numFmtId="0" fontId="2" fillId="34" borderId="104"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4" fillId="0" borderId="0" xfId="0" applyFont="1" applyAlignment="1">
      <alignment horizontal="center"/>
    </xf>
    <xf numFmtId="0" fontId="2" fillId="7" borderId="23" xfId="0" applyFont="1" applyFill="1" applyBorder="1" applyAlignment="1">
      <alignment horizontal="center" vertical="center"/>
    </xf>
    <xf numFmtId="0" fontId="2" fillId="18" borderId="13" xfId="0" applyFont="1" applyFill="1" applyBorder="1" applyAlignment="1">
      <alignment horizontal="center" vertical="center" wrapText="1"/>
    </xf>
    <xf numFmtId="0" fontId="2" fillId="18" borderId="23" xfId="0" applyFont="1" applyFill="1" applyBorder="1" applyAlignment="1">
      <alignment horizontal="center" vertical="center" wrapText="1"/>
    </xf>
    <xf numFmtId="1" fontId="2" fillId="34" borderId="21" xfId="0" applyNumberFormat="1" applyFont="1" applyFill="1" applyBorder="1" applyAlignment="1">
      <alignment horizontal="center" vertical="center" wrapText="1"/>
    </xf>
    <xf numFmtId="0" fontId="2" fillId="35" borderId="22" xfId="0" applyFont="1" applyFill="1" applyBorder="1" applyAlignment="1">
      <alignment horizontal="center" wrapText="1"/>
    </xf>
    <xf numFmtId="0" fontId="7" fillId="7" borderId="29" xfId="0" applyFont="1" applyFill="1" applyBorder="1" applyAlignment="1">
      <alignment horizontal="center" vertical="center" wrapText="1"/>
    </xf>
    <xf numFmtId="0" fontId="7" fillId="17" borderId="22" xfId="0" applyFont="1" applyFill="1" applyBorder="1" applyAlignment="1">
      <alignment horizontal="center" wrapText="1"/>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21" fillId="0" borderId="105" xfId="59" applyFont="1" applyBorder="1" applyAlignment="1">
      <alignment horizontal="center" vertical="center"/>
      <protection/>
    </xf>
    <xf numFmtId="0" fontId="7" fillId="44" borderId="22" xfId="0" applyFont="1" applyFill="1" applyBorder="1" applyAlignment="1">
      <alignment horizontal="center" wrapText="1"/>
    </xf>
    <xf numFmtId="0" fontId="7" fillId="9" borderId="49"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51" xfId="0" applyFont="1" applyFill="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12" xfId="59" applyFont="1" applyBorder="1" applyAlignment="1">
      <alignment horizontal="center" vertical="center"/>
      <protection/>
    </xf>
    <xf numFmtId="0" fontId="21" fillId="0" borderId="15" xfId="59" applyFont="1" applyBorder="1" applyAlignment="1">
      <alignment horizontal="center" vertical="center"/>
      <protection/>
    </xf>
    <xf numFmtId="0" fontId="7" fillId="0" borderId="92" xfId="0" applyFont="1" applyFill="1" applyBorder="1" applyAlignment="1">
      <alignment horizontal="center" vertical="center"/>
    </xf>
    <xf numFmtId="0" fontId="7" fillId="0" borderId="30"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34" borderId="21" xfId="0" applyFont="1" applyFill="1" applyBorder="1" applyAlignment="1">
      <alignment horizontal="center" vertical="center"/>
    </xf>
    <xf numFmtId="0" fontId="128" fillId="34" borderId="53" xfId="0" applyFont="1" applyFill="1" applyBorder="1" applyAlignment="1">
      <alignment horizontal="center" vertical="center"/>
    </xf>
    <xf numFmtId="0" fontId="128" fillId="34" borderId="54" xfId="0" applyFont="1" applyFill="1" applyBorder="1" applyAlignment="1">
      <alignment horizontal="center" vertical="center"/>
    </xf>
    <xf numFmtId="0" fontId="128" fillId="34" borderId="106"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128" fillId="34" borderId="49" xfId="0" applyFont="1" applyFill="1" applyBorder="1" applyAlignment="1">
      <alignment horizontal="center" vertical="center"/>
    </xf>
    <xf numFmtId="0" fontId="128" fillId="34" borderId="52" xfId="0" applyFont="1" applyFill="1" applyBorder="1" applyAlignment="1">
      <alignment horizontal="center" vertical="center"/>
    </xf>
    <xf numFmtId="0" fontId="128" fillId="34" borderId="107" xfId="0" applyFont="1" applyFill="1" applyBorder="1" applyAlignment="1">
      <alignment horizontal="center" vertical="center"/>
    </xf>
    <xf numFmtId="0" fontId="7" fillId="17" borderId="23" xfId="0" applyFont="1" applyFill="1" applyBorder="1" applyAlignment="1">
      <alignment horizontal="center" wrapText="1"/>
    </xf>
    <xf numFmtId="0" fontId="7" fillId="44" borderId="23" xfId="0" applyFont="1" applyFill="1" applyBorder="1" applyAlignment="1">
      <alignment horizontal="center" wrapText="1"/>
    </xf>
    <xf numFmtId="0" fontId="128" fillId="13" borderId="38" xfId="0" applyFont="1" applyFill="1" applyBorder="1" applyAlignment="1">
      <alignment horizontal="center" vertical="center" wrapText="1"/>
    </xf>
    <xf numFmtId="0" fontId="128" fillId="13" borderId="56" xfId="0" applyFont="1" applyFill="1" applyBorder="1" applyAlignment="1">
      <alignment horizontal="center" vertical="center" wrapText="1"/>
    </xf>
    <xf numFmtId="0" fontId="128" fillId="13" borderId="57" xfId="0" applyFont="1" applyFill="1" applyBorder="1" applyAlignment="1">
      <alignment horizontal="center" vertical="center" wrapText="1"/>
    </xf>
    <xf numFmtId="0" fontId="128" fillId="13" borderId="38" xfId="0" applyFont="1" applyFill="1" applyBorder="1" applyAlignment="1">
      <alignment horizontal="center" vertical="center"/>
    </xf>
    <xf numFmtId="0" fontId="128" fillId="13" borderId="56" xfId="0" applyFont="1" applyFill="1" applyBorder="1" applyAlignment="1">
      <alignment horizontal="center" vertical="center"/>
    </xf>
    <xf numFmtId="0" fontId="7" fillId="0" borderId="25" xfId="0" applyFont="1" applyFill="1" applyBorder="1" applyAlignment="1">
      <alignment horizontal="center" vertical="center"/>
    </xf>
    <xf numFmtId="0" fontId="128" fillId="42" borderId="11" xfId="0" applyFont="1" applyFill="1" applyBorder="1" applyAlignment="1">
      <alignment horizontal="center"/>
    </xf>
    <xf numFmtId="0" fontId="2" fillId="1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1" fillId="0" borderId="92" xfId="59" applyFont="1" applyBorder="1" applyAlignment="1">
      <alignment horizontal="center" vertical="center"/>
      <protection/>
    </xf>
    <xf numFmtId="0" fontId="21" fillId="0" borderId="29" xfId="59" applyFont="1" applyBorder="1" applyAlignment="1">
      <alignment horizontal="center" vertical="center"/>
      <protection/>
    </xf>
    <xf numFmtId="0" fontId="57" fillId="0" borderId="29" xfId="0" applyFont="1" applyBorder="1" applyAlignment="1">
      <alignment horizontal="center" vertical="center"/>
    </xf>
    <xf numFmtId="0" fontId="2" fillId="11"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28" fillId="42" borderId="38" xfId="0" applyFont="1" applyFill="1" applyBorder="1" applyAlignment="1">
      <alignment horizontal="center" vertical="center"/>
    </xf>
    <xf numFmtId="0" fontId="128" fillId="42" borderId="56" xfId="0" applyFont="1" applyFill="1" applyBorder="1" applyAlignment="1">
      <alignment horizontal="center" vertical="center"/>
    </xf>
    <xf numFmtId="0" fontId="128" fillId="42" borderId="57" xfId="0" applyFont="1" applyFill="1" applyBorder="1" applyAlignment="1">
      <alignment horizontal="center" vertical="center"/>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31" fillId="13" borderId="21" xfId="0" applyFont="1" applyFill="1" applyBorder="1" applyAlignment="1">
      <alignment horizontal="center" wrapText="1"/>
    </xf>
    <xf numFmtId="0" fontId="122" fillId="4" borderId="13" xfId="0" applyFont="1" applyFill="1" applyBorder="1" applyAlignment="1">
      <alignment horizontal="center" vertical="center" wrapText="1"/>
    </xf>
    <xf numFmtId="0" fontId="122" fillId="4" borderId="23" xfId="0" applyFont="1" applyFill="1" applyBorder="1" applyAlignment="1">
      <alignment horizontal="center" vertical="center" wrapText="1"/>
    </xf>
    <xf numFmtId="0" fontId="31" fillId="8" borderId="13"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128" fillId="8" borderId="80" xfId="0" applyFont="1" applyFill="1" applyBorder="1" applyAlignment="1">
      <alignment horizontal="center" vertical="center" wrapText="1"/>
    </xf>
    <xf numFmtId="0" fontId="128" fillId="8" borderId="62" xfId="0" applyFont="1" applyFill="1" applyBorder="1" applyAlignment="1">
      <alignment horizontal="center" vertical="center" wrapText="1"/>
    </xf>
    <xf numFmtId="0" fontId="128" fillId="8" borderId="75" xfId="0" applyFont="1" applyFill="1" applyBorder="1" applyAlignment="1">
      <alignment horizontal="center" vertical="center" wrapText="1"/>
    </xf>
    <xf numFmtId="0" fontId="128" fillId="8" borderId="81" xfId="0" applyFont="1" applyFill="1" applyBorder="1" applyAlignment="1">
      <alignment horizontal="center" vertical="center" wrapText="1"/>
    </xf>
    <xf numFmtId="0" fontId="128" fillId="8" borderId="65" xfId="0" applyFont="1" applyFill="1" applyBorder="1" applyAlignment="1">
      <alignment horizontal="center" vertical="center" wrapText="1"/>
    </xf>
    <xf numFmtId="0" fontId="128" fillId="8" borderId="76"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82" xfId="0" applyFont="1" applyFill="1" applyBorder="1" applyAlignment="1">
      <alignment horizontal="center" vertical="center" wrapText="1"/>
    </xf>
    <xf numFmtId="0" fontId="2" fillId="8" borderId="80" xfId="0" applyFont="1" applyFill="1" applyBorder="1" applyAlignment="1">
      <alignment horizontal="center" vertical="center" wrapText="1"/>
    </xf>
    <xf numFmtId="0" fontId="2" fillId="8" borderId="81" xfId="0" applyFont="1" applyFill="1" applyBorder="1" applyAlignment="1">
      <alignment horizontal="center" vertical="center" wrapText="1"/>
    </xf>
    <xf numFmtId="0" fontId="8" fillId="12" borderId="59"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81"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126" fillId="12" borderId="37" xfId="0" applyFont="1" applyFill="1" applyBorder="1" applyAlignment="1">
      <alignment horizontal="center" vertical="center" wrapText="1"/>
    </xf>
    <xf numFmtId="0" fontId="126" fillId="12" borderId="103" xfId="0" applyFont="1" applyFill="1" applyBorder="1" applyAlignment="1">
      <alignment horizontal="center" vertical="center" wrapText="1"/>
    </xf>
    <xf numFmtId="0" fontId="27" fillId="0" borderId="25" xfId="0" applyFont="1" applyFill="1" applyBorder="1" applyAlignment="1">
      <alignment horizontal="center" vertical="center"/>
    </xf>
    <xf numFmtId="0" fontId="2" fillId="12" borderId="81"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2" borderId="80" xfId="0" applyFont="1" applyFill="1" applyBorder="1" applyAlignment="1">
      <alignment horizontal="center" vertical="center" wrapText="1"/>
    </xf>
    <xf numFmtId="0" fontId="2" fillId="12" borderId="62" xfId="0" applyFont="1" applyFill="1" applyBorder="1" applyAlignment="1">
      <alignment horizontal="center" vertical="center" wrapText="1"/>
    </xf>
    <xf numFmtId="0" fontId="2" fillId="12" borderId="75" xfId="0" applyFont="1" applyFill="1" applyBorder="1" applyAlignment="1">
      <alignment horizontal="center" vertical="center" wrapText="1"/>
    </xf>
    <xf numFmtId="0" fontId="2" fillId="12" borderId="81"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76" xfId="0" applyFont="1" applyFill="1" applyBorder="1" applyAlignment="1">
      <alignment horizontal="center" vertical="center" wrapText="1"/>
    </xf>
    <xf numFmtId="0" fontId="122" fillId="0" borderId="0" xfId="0" applyFont="1" applyFill="1" applyAlignment="1">
      <alignment horizont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22" fillId="0" borderId="0" xfId="0" applyFont="1" applyFill="1" applyAlignment="1">
      <alignment horizontal="center"/>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27" fillId="0" borderId="38" xfId="59" applyFont="1" applyBorder="1" applyAlignment="1">
      <alignment horizontal="center" vertical="center"/>
      <protection/>
    </xf>
    <xf numFmtId="0" fontId="27" fillId="0" borderId="57" xfId="59" applyFont="1" applyBorder="1" applyAlignment="1">
      <alignment horizontal="center" vertical="center"/>
      <protection/>
    </xf>
    <xf numFmtId="0" fontId="7" fillId="12" borderId="85" xfId="0" applyFont="1" applyFill="1" applyBorder="1" applyAlignment="1">
      <alignment horizontal="center" vertical="center" wrapText="1"/>
    </xf>
    <xf numFmtId="0" fontId="7" fillId="12" borderId="86" xfId="0" applyFont="1" applyFill="1" applyBorder="1" applyAlignment="1">
      <alignment horizontal="center" vertical="center" wrapText="1"/>
    </xf>
    <xf numFmtId="0" fontId="7" fillId="12" borderId="108" xfId="0" applyFont="1" applyFill="1" applyBorder="1" applyAlignment="1">
      <alignment horizontal="center" vertical="center" wrapText="1"/>
    </xf>
    <xf numFmtId="0" fontId="48" fillId="0" borderId="11" xfId="0" applyFont="1" applyBorder="1" applyAlignment="1">
      <alignment horizontal="center" vertical="center"/>
    </xf>
    <xf numFmtId="0" fontId="31" fillId="7" borderId="49" xfId="0" applyFont="1" applyFill="1" applyBorder="1" applyAlignment="1">
      <alignment horizontal="center" vertical="center" wrapText="1"/>
    </xf>
    <xf numFmtId="0" fontId="31" fillId="7" borderId="52" xfId="0" applyFont="1" applyFill="1" applyBorder="1" applyAlignment="1">
      <alignment horizontal="center" vertical="center" wrapText="1"/>
    </xf>
    <xf numFmtId="0" fontId="31" fillId="7" borderId="53"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7" fillId="7" borderId="85" xfId="0" applyFont="1" applyFill="1" applyBorder="1" applyAlignment="1">
      <alignment horizontal="center" vertical="center" wrapText="1"/>
    </xf>
    <xf numFmtId="0" fontId="7" fillId="7" borderId="86" xfId="0" applyFont="1" applyFill="1" applyBorder="1" applyAlignment="1">
      <alignment horizontal="center" vertical="center" wrapText="1"/>
    </xf>
    <xf numFmtId="0" fontId="7" fillId="7" borderId="109"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7" fillId="7" borderId="65" xfId="0" applyFont="1" applyFill="1" applyBorder="1" applyAlignment="1">
      <alignment horizontal="center" vertical="center" wrapText="1"/>
    </xf>
    <xf numFmtId="0" fontId="7" fillId="4" borderId="80"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81"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122" fillId="8" borderId="28" xfId="0" applyFont="1" applyFill="1" applyBorder="1" applyAlignment="1">
      <alignment horizontal="center" wrapText="1"/>
    </xf>
    <xf numFmtId="0" fontId="122" fillId="8" borderId="65" xfId="0" applyFont="1" applyFill="1" applyBorder="1" applyAlignment="1">
      <alignment horizontal="center" wrapText="1"/>
    </xf>
    <xf numFmtId="0" fontId="2" fillId="8" borderId="80"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75" xfId="0" applyFont="1" applyFill="1" applyBorder="1" applyAlignment="1">
      <alignment horizontal="center" vertical="center" wrapText="1"/>
    </xf>
    <xf numFmtId="0" fontId="2" fillId="8" borderId="81"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8" borderId="76" xfId="0" applyFont="1" applyFill="1" applyBorder="1" applyAlignment="1">
      <alignment horizontal="center" vertical="center" wrapText="1"/>
    </xf>
    <xf numFmtId="0" fontId="31" fillId="8" borderId="80" xfId="0" applyFont="1" applyFill="1" applyBorder="1" applyAlignment="1">
      <alignment horizontal="center" vertical="center" wrapText="1"/>
    </xf>
    <xf numFmtId="0" fontId="31" fillId="8" borderId="62" xfId="0" applyFont="1" applyFill="1" applyBorder="1" applyAlignment="1">
      <alignment horizontal="center" vertical="center" wrapText="1"/>
    </xf>
    <xf numFmtId="0" fontId="31" fillId="8" borderId="81" xfId="0" applyFont="1" applyFill="1" applyBorder="1" applyAlignment="1">
      <alignment horizontal="center" vertical="center" wrapText="1"/>
    </xf>
    <xf numFmtId="0" fontId="31" fillId="8" borderId="65" xfId="0" applyFont="1" applyFill="1" applyBorder="1" applyAlignment="1">
      <alignment horizontal="center" vertical="center" wrapText="1"/>
    </xf>
    <xf numFmtId="0" fontId="122" fillId="8" borderId="85" xfId="0" applyFont="1" applyFill="1" applyBorder="1" applyAlignment="1">
      <alignment horizontal="center" vertical="center"/>
    </xf>
    <xf numFmtId="0" fontId="122" fillId="8" borderId="86" xfId="0" applyFont="1" applyFill="1" applyBorder="1" applyAlignment="1">
      <alignment horizontal="center" vertical="center"/>
    </xf>
    <xf numFmtId="0" fontId="8" fillId="8" borderId="98"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53" xfId="0" applyFont="1" applyFill="1" applyBorder="1" applyAlignment="1">
      <alignment horizontal="center" vertical="center" wrapText="1"/>
    </xf>
    <xf numFmtId="0" fontId="8" fillId="8" borderId="54" xfId="0" applyFont="1" applyFill="1" applyBorder="1" applyAlignment="1">
      <alignment horizontal="center" vertical="center" wrapText="1"/>
    </xf>
    <xf numFmtId="0" fontId="122" fillId="4" borderId="110" xfId="0" applyFont="1" applyFill="1" applyBorder="1" applyAlignment="1">
      <alignment horizontal="center" vertical="center"/>
    </xf>
    <xf numFmtId="0" fontId="122" fillId="4" borderId="111" xfId="0" applyFont="1" applyFill="1" applyBorder="1" applyAlignment="1">
      <alignment horizontal="center" vertical="center"/>
    </xf>
    <xf numFmtId="0" fontId="122" fillId="4" borderId="85" xfId="0" applyFont="1" applyFill="1" applyBorder="1" applyAlignment="1">
      <alignment horizontal="center"/>
    </xf>
    <xf numFmtId="0" fontId="122" fillId="4" borderId="86" xfId="0" applyFont="1" applyFill="1" applyBorder="1" applyAlignment="1">
      <alignment horizontal="center"/>
    </xf>
    <xf numFmtId="0" fontId="27" fillId="0" borderId="53" xfId="59" applyFont="1" applyBorder="1" applyAlignment="1">
      <alignment horizontal="center" vertical="center"/>
      <protection/>
    </xf>
    <xf numFmtId="0" fontId="27" fillId="0" borderId="54" xfId="59" applyFont="1" applyBorder="1" applyAlignment="1">
      <alignment horizontal="center" vertical="center"/>
      <protection/>
    </xf>
    <xf numFmtId="0" fontId="27" fillId="0" borderId="55" xfId="59" applyFont="1" applyBorder="1" applyAlignment="1">
      <alignment horizontal="center" vertical="center"/>
      <protection/>
    </xf>
    <xf numFmtId="0" fontId="2" fillId="0" borderId="5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6" borderId="80" xfId="0" applyFont="1" applyFill="1" applyBorder="1" applyAlignment="1">
      <alignment horizontal="center" vertical="center"/>
    </xf>
    <xf numFmtId="0" fontId="7" fillId="6" borderId="62" xfId="0" applyFont="1" applyFill="1" applyBorder="1" applyAlignment="1">
      <alignment horizontal="center" vertical="center"/>
    </xf>
    <xf numFmtId="0" fontId="7" fillId="6" borderId="88" xfId="0" applyFont="1" applyFill="1" applyBorder="1" applyAlignment="1">
      <alignment horizontal="center" vertical="center"/>
    </xf>
    <xf numFmtId="0" fontId="7" fillId="6" borderId="81"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89" xfId="0" applyFont="1" applyFill="1" applyBorder="1" applyAlignment="1">
      <alignment horizontal="center" vertical="center"/>
    </xf>
    <xf numFmtId="0" fontId="2" fillId="13" borderId="80" xfId="0" applyFont="1" applyFill="1" applyBorder="1" applyAlignment="1">
      <alignment horizontal="center" vertical="center" wrapText="1"/>
    </xf>
    <xf numFmtId="0" fontId="2" fillId="13" borderId="62" xfId="0" applyFont="1" applyFill="1" applyBorder="1" applyAlignment="1">
      <alignment horizontal="center" vertical="center" wrapText="1"/>
    </xf>
    <xf numFmtId="0" fontId="2" fillId="13" borderId="81" xfId="0" applyFont="1" applyFill="1" applyBorder="1" applyAlignment="1">
      <alignment horizontal="center" vertical="center" wrapText="1"/>
    </xf>
    <xf numFmtId="0" fontId="2" fillId="13" borderId="65" xfId="0" applyFont="1" applyFill="1" applyBorder="1" applyAlignment="1">
      <alignment horizontal="center" vertical="center" wrapText="1"/>
    </xf>
    <xf numFmtId="0" fontId="31" fillId="13" borderId="98"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81" xfId="0" applyFont="1" applyFill="1" applyBorder="1" applyAlignment="1">
      <alignment horizontal="center" vertical="center" wrapText="1"/>
    </xf>
    <xf numFmtId="0" fontId="31" fillId="13" borderId="65" xfId="0"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31" fillId="13" borderId="103" xfId="0" applyFont="1" applyFill="1" applyBorder="1" applyAlignment="1">
      <alignment horizontal="center" vertical="center" wrapText="1"/>
    </xf>
    <xf numFmtId="0" fontId="31" fillId="13" borderId="104" xfId="0" applyFont="1" applyFill="1" applyBorder="1" applyAlignment="1">
      <alignment horizontal="center" vertical="center" wrapText="1"/>
    </xf>
    <xf numFmtId="0" fontId="128" fillId="13" borderId="0"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57"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6"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92"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85" xfId="0" applyFont="1" applyFill="1" applyBorder="1" applyAlignment="1">
      <alignment horizontal="center" vertical="center" wrapText="1"/>
    </xf>
    <xf numFmtId="0" fontId="31" fillId="0" borderId="86"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1" fillId="0" borderId="95"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92"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14" fontId="18" fillId="0" borderId="51" xfId="0" applyNumberFormat="1" applyFont="1" applyBorder="1" applyAlignment="1" quotePrefix="1">
      <alignment horizontal="center" vertical="center" wrapText="1"/>
    </xf>
    <xf numFmtId="0" fontId="27" fillId="0" borderId="23" xfId="59" applyFont="1" applyBorder="1" applyAlignment="1">
      <alignment horizontal="center" vertic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4" customWidth="1"/>
    <col min="2" max="2" width="9.8515625" style="254" customWidth="1"/>
    <col min="3" max="3" width="20.7109375" style="254" customWidth="1"/>
    <col min="4" max="4" width="15.140625" style="256" customWidth="1"/>
    <col min="5" max="16" width="2.421875" style="254" hidden="1" customWidth="1"/>
    <col min="17" max="27" width="2.28125" style="254" hidden="1" customWidth="1"/>
    <col min="28" max="28" width="3.28125" style="254" hidden="1" customWidth="1"/>
    <col min="29" max="43" width="2.28125" style="254" hidden="1" customWidth="1"/>
    <col min="44" max="44" width="2.8515625" style="254" hidden="1" customWidth="1"/>
    <col min="45" max="46" width="2.28125" style="254" hidden="1" customWidth="1"/>
    <col min="47" max="47" width="5.8515625" style="254" hidden="1" customWidth="1"/>
    <col min="48" max="48" width="3.57421875" style="254" customWidth="1"/>
    <col min="49" max="49" width="4.140625" style="254" hidden="1" customWidth="1"/>
    <col min="50" max="50" width="3.140625" style="254" customWidth="1"/>
    <col min="51" max="51" width="3.140625" style="257" customWidth="1"/>
    <col min="52" max="54" width="3.140625" style="254" customWidth="1"/>
    <col min="55" max="55" width="4.140625" style="254" customWidth="1"/>
    <col min="56" max="56" width="3.140625" style="254" customWidth="1"/>
    <col min="57" max="57" width="3.8515625" style="254" customWidth="1"/>
    <col min="58" max="60" width="3.28125" style="254" customWidth="1"/>
    <col min="61" max="61" width="4.00390625" style="254" customWidth="1"/>
    <col min="62" max="62" width="4.140625" style="254" customWidth="1"/>
    <col min="63" max="64" width="3.140625" style="254" customWidth="1"/>
    <col min="65" max="66" width="4.00390625" style="254" customWidth="1"/>
    <col min="67" max="67" width="3.00390625" style="254" customWidth="1"/>
    <col min="68" max="68" width="3.8515625" style="254" customWidth="1"/>
    <col min="69" max="69" width="4.00390625" style="254" customWidth="1"/>
    <col min="70" max="70" width="4.28125" style="254" customWidth="1"/>
    <col min="71" max="73" width="3.00390625" style="254" customWidth="1"/>
    <col min="74" max="75" width="3.28125" style="254" customWidth="1"/>
    <col min="76" max="76" width="5.00390625" style="254" customWidth="1"/>
    <col min="77" max="79" width="1.7109375" style="254" customWidth="1"/>
    <col min="80" max="80" width="4.00390625" style="254" customWidth="1"/>
    <col min="81" max="81" width="1.7109375" style="254" customWidth="1"/>
    <col min="82" max="82" width="4.7109375" style="258" customWidth="1"/>
    <col min="83" max="83" width="3.57421875" style="254" customWidth="1"/>
    <col min="84" max="84" width="4.7109375" style="254" customWidth="1"/>
    <col min="85" max="85" width="3.57421875" style="257" customWidth="1"/>
    <col min="86" max="86" width="2.28125" style="254" customWidth="1"/>
    <col min="87" max="87" width="4.57421875" style="254" customWidth="1"/>
    <col min="88" max="88" width="3.421875" style="254" customWidth="1"/>
    <col min="89" max="89" width="2.7109375" style="254" customWidth="1"/>
    <col min="90" max="90" width="10.140625" style="254" customWidth="1"/>
    <col min="91" max="91" width="4.421875" style="254" customWidth="1"/>
    <col min="92" max="93" width="3.00390625" style="254" customWidth="1"/>
    <col min="94" max="94" width="6.8515625" style="254" customWidth="1"/>
    <col min="95" max="16384" width="9.140625" style="254" customWidth="1"/>
  </cols>
  <sheetData>
    <row r="1" spans="1:87" ht="18.75" customHeight="1">
      <c r="A1" s="1196" t="s">
        <v>0</v>
      </c>
      <c r="B1" s="1196"/>
      <c r="C1" s="1196"/>
      <c r="D1" s="119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97" t="s">
        <v>74</v>
      </c>
      <c r="B2" s="1197"/>
      <c r="C2" s="1197"/>
      <c r="D2" s="1197"/>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1198" t="s">
        <v>90</v>
      </c>
      <c r="AX2" s="1198"/>
      <c r="AY2" s="1198"/>
      <c r="AZ2" s="1198"/>
      <c r="BA2" s="1198"/>
      <c r="BB2" s="1198"/>
      <c r="BC2" s="1198"/>
      <c r="BD2" s="1198"/>
      <c r="BE2" s="1198"/>
      <c r="BF2" s="1198"/>
      <c r="BG2" s="1198"/>
      <c r="BH2" s="1198"/>
      <c r="BI2" s="1198"/>
      <c r="BJ2" s="1198"/>
      <c r="BK2" s="1198"/>
      <c r="BL2" s="1198"/>
      <c r="BM2" s="1198"/>
      <c r="BN2" s="1198"/>
      <c r="BO2" s="1198"/>
      <c r="BP2" s="1198"/>
      <c r="BQ2" s="1198"/>
      <c r="BR2" s="1198"/>
      <c r="BS2" s="1198"/>
      <c r="BT2" s="1198"/>
      <c r="BU2" s="1198"/>
      <c r="BV2" s="1198"/>
      <c r="BW2" s="1198"/>
      <c r="BX2" s="1198"/>
      <c r="BY2" s="1198"/>
      <c r="BZ2" s="1198"/>
      <c r="CA2" s="1198"/>
      <c r="CB2" s="1198"/>
      <c r="CC2" s="1198"/>
      <c r="CD2" s="1198"/>
      <c r="CE2" s="1198"/>
      <c r="CF2" s="1198"/>
      <c r="CG2" s="1198"/>
      <c r="CP2" s="254">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8" t="s">
        <v>404</v>
      </c>
      <c r="AX3" s="1198"/>
      <c r="AY3" s="1198"/>
      <c r="AZ3" s="1198"/>
      <c r="BA3" s="1198"/>
      <c r="BB3" s="1198"/>
      <c r="BC3" s="1198"/>
      <c r="BD3" s="1198"/>
      <c r="BE3" s="1198"/>
      <c r="BF3" s="1198"/>
      <c r="BG3" s="1198"/>
      <c r="BH3" s="1198"/>
      <c r="BI3" s="1198"/>
      <c r="BJ3" s="1198"/>
      <c r="BK3" s="1198"/>
      <c r="BL3" s="1198"/>
      <c r="BM3" s="1198"/>
      <c r="BN3" s="1198"/>
      <c r="BO3" s="1198"/>
      <c r="BP3" s="1198"/>
      <c r="BQ3" s="1198"/>
      <c r="BR3" s="1198"/>
      <c r="BS3" s="1198"/>
      <c r="BT3" s="1198"/>
      <c r="BU3" s="1198"/>
      <c r="BV3" s="1198"/>
      <c r="BW3" s="1198"/>
      <c r="BX3" s="1198"/>
      <c r="BY3" s="1198"/>
      <c r="BZ3" s="1198"/>
      <c r="CA3" s="1198"/>
      <c r="CB3" s="1198"/>
      <c r="CC3" s="1198"/>
      <c r="CD3" s="1198"/>
      <c r="CE3" s="1198"/>
      <c r="CF3" s="1198"/>
      <c r="CG3" s="1198"/>
    </row>
    <row r="4" ht="17.25" customHeight="1" thickBot="1"/>
    <row r="5" spans="1:94" s="259" customFormat="1" ht="27" customHeight="1" thickTop="1">
      <c r="A5" s="1199" t="s">
        <v>117</v>
      </c>
      <c r="B5" s="1186" t="s">
        <v>2</v>
      </c>
      <c r="C5" s="1201" t="s">
        <v>3</v>
      </c>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c r="AI5" s="1201"/>
      <c r="AJ5" s="1201"/>
      <c r="AK5" s="1201"/>
      <c r="AL5" s="1201"/>
      <c r="AM5" s="1201"/>
      <c r="AN5" s="1201"/>
      <c r="AO5" s="1201"/>
      <c r="AP5" s="1201"/>
      <c r="AQ5" s="1201"/>
      <c r="AR5" s="1201"/>
      <c r="AS5" s="1201"/>
      <c r="AT5" s="1201"/>
      <c r="AU5" s="1201"/>
      <c r="AV5" s="1201"/>
      <c r="AW5" s="1201"/>
      <c r="AX5" s="1201"/>
      <c r="AY5" s="1201"/>
      <c r="AZ5" s="1201"/>
      <c r="BA5" s="1201"/>
      <c r="BB5" s="1201"/>
      <c r="BC5" s="1201"/>
      <c r="BD5" s="1201"/>
      <c r="BE5" s="1201"/>
      <c r="BF5" s="1201"/>
      <c r="BG5" s="1201"/>
      <c r="BH5" s="1201"/>
      <c r="BI5" s="1201"/>
      <c r="BJ5" s="1201"/>
      <c r="BK5" s="1201"/>
      <c r="BL5" s="1201"/>
      <c r="BM5" s="1201"/>
      <c r="BN5" s="1201" t="s">
        <v>4</v>
      </c>
      <c r="BO5" s="1201"/>
      <c r="BP5" s="1201"/>
      <c r="BQ5" s="1201"/>
      <c r="BR5" s="1201"/>
      <c r="BS5" s="1201"/>
      <c r="BT5" s="1201"/>
      <c r="BU5" s="1201"/>
      <c r="BV5" s="1201"/>
      <c r="BW5" s="1201"/>
      <c r="BX5" s="1201"/>
      <c r="BY5" s="1186" t="s">
        <v>5</v>
      </c>
      <c r="BZ5" s="1186"/>
      <c r="CA5" s="1186"/>
      <c r="CB5" s="1186"/>
      <c r="CC5" s="1186"/>
      <c r="CD5" s="1202" t="s">
        <v>6</v>
      </c>
      <c r="CE5" s="1186" t="s">
        <v>120</v>
      </c>
      <c r="CF5" s="1186"/>
      <c r="CG5" s="1187" t="s">
        <v>7</v>
      </c>
      <c r="CI5" s="1189" t="s">
        <v>121</v>
      </c>
      <c r="CJ5" s="1189"/>
      <c r="CK5" s="1189"/>
      <c r="CL5" s="1189"/>
      <c r="CM5" s="1189" t="s">
        <v>121</v>
      </c>
      <c r="CN5" s="1189"/>
      <c r="CO5" s="1189"/>
      <c r="CP5" s="1189"/>
    </row>
    <row r="6" spans="1:91" s="259" customFormat="1" ht="34.5" customHeight="1">
      <c r="A6" s="1046"/>
      <c r="B6" s="1200"/>
      <c r="C6" s="1179" t="s">
        <v>8</v>
      </c>
      <c r="D6" s="1190" t="s">
        <v>9</v>
      </c>
      <c r="E6" s="1191" t="s">
        <v>126</v>
      </c>
      <c r="F6" s="1192"/>
      <c r="G6" s="1192"/>
      <c r="H6" s="1192"/>
      <c r="I6" s="1192"/>
      <c r="J6" s="1192"/>
      <c r="K6" s="1192"/>
      <c r="L6" s="1192"/>
      <c r="M6" s="1192"/>
      <c r="N6" s="1192"/>
      <c r="O6" s="1192"/>
      <c r="P6" s="1192"/>
      <c r="Q6" s="1192"/>
      <c r="R6" s="1192"/>
      <c r="S6" s="1192"/>
      <c r="T6" s="1192"/>
      <c r="U6" s="1192"/>
      <c r="V6" s="1192"/>
      <c r="W6" s="1192"/>
      <c r="X6" s="1192"/>
      <c r="Y6" s="1193"/>
      <c r="Z6" s="1194" t="s">
        <v>141</v>
      </c>
      <c r="AA6" s="1192"/>
      <c r="AB6" s="1192"/>
      <c r="AC6" s="1192"/>
      <c r="AD6" s="1192"/>
      <c r="AE6" s="1192"/>
      <c r="AF6" s="1192"/>
      <c r="AG6" s="1192"/>
      <c r="AH6" s="1192"/>
      <c r="AI6" s="1192"/>
      <c r="AJ6" s="1192"/>
      <c r="AK6" s="1192"/>
      <c r="AL6" s="1192"/>
      <c r="AM6" s="1192"/>
      <c r="AN6" s="1192"/>
      <c r="AO6" s="1192"/>
      <c r="AP6" s="1192"/>
      <c r="AQ6" s="1192"/>
      <c r="AR6" s="1192"/>
      <c r="AS6" s="1192"/>
      <c r="AT6" s="1192"/>
      <c r="AU6" s="1195"/>
      <c r="AV6" s="1179" t="s">
        <v>405</v>
      </c>
      <c r="AW6" s="1179" t="s">
        <v>406</v>
      </c>
      <c r="AX6" s="1183" t="s">
        <v>10</v>
      </c>
      <c r="AY6" s="1184"/>
      <c r="AZ6" s="1185"/>
      <c r="BA6" s="1179" t="s">
        <v>407</v>
      </c>
      <c r="BB6" s="1179" t="s">
        <v>408</v>
      </c>
      <c r="BC6" s="1180" t="s">
        <v>409</v>
      </c>
      <c r="BD6" s="1052" t="s">
        <v>11</v>
      </c>
      <c r="BE6" s="1052"/>
      <c r="BF6" s="1052"/>
      <c r="BG6" s="1179" t="s">
        <v>93</v>
      </c>
      <c r="BH6" s="1179" t="s">
        <v>94</v>
      </c>
      <c r="BI6" s="1180" t="s">
        <v>410</v>
      </c>
      <c r="BJ6" s="1180" t="s">
        <v>411</v>
      </c>
      <c r="BK6" s="1179" t="s">
        <v>93</v>
      </c>
      <c r="BL6" s="1179" t="s">
        <v>94</v>
      </c>
      <c r="BM6" s="1180" t="s">
        <v>12</v>
      </c>
      <c r="BN6" s="1179" t="s">
        <v>13</v>
      </c>
      <c r="BO6" s="1179" t="s">
        <v>14</v>
      </c>
      <c r="BP6" s="1179" t="s">
        <v>15</v>
      </c>
      <c r="BQ6" s="1181" t="s">
        <v>412</v>
      </c>
      <c r="BR6" s="1179" t="s">
        <v>413</v>
      </c>
      <c r="BS6" s="1179" t="s">
        <v>414</v>
      </c>
      <c r="BT6" s="1179" t="s">
        <v>16</v>
      </c>
      <c r="BU6" s="1179" t="s">
        <v>17</v>
      </c>
      <c r="BV6" s="1179" t="s">
        <v>415</v>
      </c>
      <c r="BW6" s="1179" t="s">
        <v>416</v>
      </c>
      <c r="BX6" s="1180" t="s">
        <v>12</v>
      </c>
      <c r="BY6" s="1179" t="s">
        <v>18</v>
      </c>
      <c r="BZ6" s="1179" t="s">
        <v>19</v>
      </c>
      <c r="CA6" s="1179" t="s">
        <v>20</v>
      </c>
      <c r="CB6" s="1179" t="s">
        <v>21</v>
      </c>
      <c r="CC6" s="1180" t="s">
        <v>12</v>
      </c>
      <c r="CD6" s="1179"/>
      <c r="CE6" s="1179" t="s">
        <v>220</v>
      </c>
      <c r="CF6" s="1179" t="s">
        <v>22</v>
      </c>
      <c r="CG6" s="1188"/>
      <c r="CI6" s="260" t="s">
        <v>129</v>
      </c>
      <c r="CM6" s="260" t="s">
        <v>325</v>
      </c>
    </row>
    <row r="7" spans="1:94" s="259" customFormat="1" ht="52.5" customHeight="1" thickBot="1">
      <c r="A7" s="1046"/>
      <c r="B7" s="1200"/>
      <c r="C7" s="1179"/>
      <c r="D7" s="1190"/>
      <c r="E7" s="1169" t="s">
        <v>326</v>
      </c>
      <c r="F7" s="1169"/>
      <c r="G7" s="1169"/>
      <c r="H7" s="1169"/>
      <c r="I7" s="1169" t="s">
        <v>146</v>
      </c>
      <c r="J7" s="1169"/>
      <c r="K7" s="1169"/>
      <c r="L7" s="1169"/>
      <c r="M7" s="1169" t="s">
        <v>147</v>
      </c>
      <c r="N7" s="1169"/>
      <c r="O7" s="1169"/>
      <c r="P7" s="1169"/>
      <c r="Q7" s="1169"/>
      <c r="R7" s="1169" t="s">
        <v>148</v>
      </c>
      <c r="S7" s="1169"/>
      <c r="T7" s="1169"/>
      <c r="U7" s="1169"/>
      <c r="V7" s="1176" t="s">
        <v>192</v>
      </c>
      <c r="W7" s="1177"/>
      <c r="X7" s="1177"/>
      <c r="Y7" s="1178"/>
      <c r="Z7" s="1169" t="s">
        <v>155</v>
      </c>
      <c r="AA7" s="1169"/>
      <c r="AB7" s="1169"/>
      <c r="AC7" s="1169" t="s">
        <v>151</v>
      </c>
      <c r="AD7" s="1169"/>
      <c r="AE7" s="1169"/>
      <c r="AF7" s="1169"/>
      <c r="AG7" s="1169" t="s">
        <v>152</v>
      </c>
      <c r="AH7" s="1169"/>
      <c r="AI7" s="1169"/>
      <c r="AJ7" s="1169"/>
      <c r="AK7" s="1169"/>
      <c r="AL7" s="1169" t="s">
        <v>153</v>
      </c>
      <c r="AM7" s="1169"/>
      <c r="AN7" s="1169"/>
      <c r="AO7" s="1169"/>
      <c r="AP7" s="1169" t="s">
        <v>154</v>
      </c>
      <c r="AQ7" s="1169"/>
      <c r="AR7" s="1169"/>
      <c r="AS7" s="1169"/>
      <c r="AT7" s="1170"/>
      <c r="AU7" s="164"/>
      <c r="AV7" s="1179"/>
      <c r="AW7" s="1179"/>
      <c r="AX7" s="15" t="s">
        <v>131</v>
      </c>
      <c r="AY7" s="16" t="s">
        <v>132</v>
      </c>
      <c r="AZ7" s="15" t="s">
        <v>23</v>
      </c>
      <c r="BA7" s="1179"/>
      <c r="BB7" s="1179"/>
      <c r="BC7" s="1180"/>
      <c r="BD7" s="15" t="s">
        <v>131</v>
      </c>
      <c r="BE7" s="15" t="s">
        <v>132</v>
      </c>
      <c r="BF7" s="15" t="s">
        <v>23</v>
      </c>
      <c r="BG7" s="1179"/>
      <c r="BH7" s="1179"/>
      <c r="BI7" s="1180"/>
      <c r="BJ7" s="1180"/>
      <c r="BK7" s="1179"/>
      <c r="BL7" s="1179"/>
      <c r="BM7" s="1180"/>
      <c r="BN7" s="1179"/>
      <c r="BO7" s="1179"/>
      <c r="BP7" s="1179"/>
      <c r="BQ7" s="1182"/>
      <c r="BR7" s="1179"/>
      <c r="BS7" s="1179"/>
      <c r="BT7" s="1179"/>
      <c r="BU7" s="1179"/>
      <c r="BV7" s="1179"/>
      <c r="BW7" s="1179"/>
      <c r="BX7" s="1180"/>
      <c r="BY7" s="1179"/>
      <c r="BZ7" s="1179"/>
      <c r="CA7" s="1179"/>
      <c r="CB7" s="1179"/>
      <c r="CC7" s="1180"/>
      <c r="CD7" s="1179"/>
      <c r="CE7" s="1179"/>
      <c r="CF7" s="1179"/>
      <c r="CG7" s="1188"/>
      <c r="CI7" s="261" t="s">
        <v>127</v>
      </c>
      <c r="CJ7" s="261" t="s">
        <v>128</v>
      </c>
      <c r="CK7" s="261" t="s">
        <v>122</v>
      </c>
      <c r="CL7" s="262" t="s">
        <v>123</v>
      </c>
      <c r="CM7" s="261" t="s">
        <v>127</v>
      </c>
      <c r="CN7" s="261" t="s">
        <v>128</v>
      </c>
      <c r="CO7" s="261" t="s">
        <v>122</v>
      </c>
      <c r="CP7" s="263" t="s">
        <v>123</v>
      </c>
    </row>
    <row r="8" spans="1:90" s="41" customFormat="1" ht="25.5" customHeight="1" thickBot="1">
      <c r="A8" s="264" t="s">
        <v>24</v>
      </c>
      <c r="B8" s="265" t="s">
        <v>25</v>
      </c>
      <c r="C8" s="265" t="s">
        <v>26</v>
      </c>
      <c r="D8" s="266" t="s">
        <v>27</v>
      </c>
      <c r="E8" s="352" t="s">
        <v>193</v>
      </c>
      <c r="F8" s="352" t="s">
        <v>194</v>
      </c>
      <c r="G8" s="353" t="s">
        <v>195</v>
      </c>
      <c r="H8" s="354" t="s">
        <v>196</v>
      </c>
      <c r="I8" s="354" t="s">
        <v>197</v>
      </c>
      <c r="J8" s="354" t="s">
        <v>198</v>
      </c>
      <c r="K8" s="354" t="s">
        <v>199</v>
      </c>
      <c r="L8" s="354" t="s">
        <v>200</v>
      </c>
      <c r="M8" s="354" t="s">
        <v>201</v>
      </c>
      <c r="N8" s="354" t="s">
        <v>203</v>
      </c>
      <c r="O8" s="354" t="s">
        <v>202</v>
      </c>
      <c r="P8" s="354" t="s">
        <v>204</v>
      </c>
      <c r="Q8" s="354" t="s">
        <v>205</v>
      </c>
      <c r="R8" s="354" t="s">
        <v>206</v>
      </c>
      <c r="S8" s="354" t="s">
        <v>207</v>
      </c>
      <c r="T8" s="354" t="s">
        <v>208</v>
      </c>
      <c r="U8" s="354" t="s">
        <v>209</v>
      </c>
      <c r="V8" s="354" t="s">
        <v>210</v>
      </c>
      <c r="W8" s="355" t="s">
        <v>211</v>
      </c>
      <c r="X8" s="354" t="s">
        <v>212</v>
      </c>
      <c r="Y8" s="356" t="s">
        <v>327</v>
      </c>
      <c r="Z8" s="357" t="s">
        <v>328</v>
      </c>
      <c r="AA8" s="357" t="s">
        <v>329</v>
      </c>
      <c r="AB8" s="358" t="s">
        <v>330</v>
      </c>
      <c r="AC8" s="359" t="s">
        <v>331</v>
      </c>
      <c r="AD8" s="359" t="s">
        <v>332</v>
      </c>
      <c r="AE8" s="360" t="s">
        <v>333</v>
      </c>
      <c r="AF8" s="360" t="s">
        <v>334</v>
      </c>
      <c r="AG8" s="360" t="s">
        <v>335</v>
      </c>
      <c r="AH8" s="360" t="s">
        <v>336</v>
      </c>
      <c r="AI8" s="360" t="s">
        <v>337</v>
      </c>
      <c r="AJ8" s="360" t="s">
        <v>338</v>
      </c>
      <c r="AK8" s="360" t="s">
        <v>339</v>
      </c>
      <c r="AL8" s="360" t="s">
        <v>340</v>
      </c>
      <c r="AM8" s="360" t="s">
        <v>341</v>
      </c>
      <c r="AN8" s="360" t="s">
        <v>342</v>
      </c>
      <c r="AO8" s="360" t="s">
        <v>343</v>
      </c>
      <c r="AP8" s="360" t="s">
        <v>344</v>
      </c>
      <c r="AQ8" s="360" t="s">
        <v>345</v>
      </c>
      <c r="AR8" s="361" t="s">
        <v>346</v>
      </c>
      <c r="AS8" s="362" t="s">
        <v>347</v>
      </c>
      <c r="AT8" s="307" t="s">
        <v>157</v>
      </c>
      <c r="AU8" s="308"/>
      <c r="AV8" s="265" t="s">
        <v>28</v>
      </c>
      <c r="AW8" s="265" t="s">
        <v>29</v>
      </c>
      <c r="AX8" s="265" t="s">
        <v>30</v>
      </c>
      <c r="AY8" s="265" t="s">
        <v>31</v>
      </c>
      <c r="AZ8" s="265" t="s">
        <v>32</v>
      </c>
      <c r="BA8" s="265"/>
      <c r="BB8" s="265"/>
      <c r="BC8" s="265"/>
      <c r="BD8" s="265" t="s">
        <v>33</v>
      </c>
      <c r="BE8" s="265" t="s">
        <v>34</v>
      </c>
      <c r="BF8" s="265" t="s">
        <v>35</v>
      </c>
      <c r="BG8" s="265"/>
      <c r="BH8" s="265"/>
      <c r="BI8" s="265"/>
      <c r="BJ8" s="265"/>
      <c r="BK8" s="265" t="s">
        <v>36</v>
      </c>
      <c r="BL8" s="265" t="s">
        <v>37</v>
      </c>
      <c r="BN8" s="265" t="s">
        <v>38</v>
      </c>
      <c r="BO8" s="265" t="s">
        <v>39</v>
      </c>
      <c r="BP8" s="265" t="s">
        <v>40</v>
      </c>
      <c r="BQ8" s="511"/>
      <c r="BR8" s="511"/>
      <c r="BS8" s="511"/>
      <c r="BT8" s="265" t="s">
        <v>41</v>
      </c>
      <c r="BU8" s="265" t="s">
        <v>42</v>
      </c>
      <c r="BV8" s="265" t="s">
        <v>43</v>
      </c>
      <c r="BW8" s="265" t="s">
        <v>44</v>
      </c>
      <c r="BX8" s="265" t="s">
        <v>45</v>
      </c>
      <c r="BY8" s="265" t="s">
        <v>46</v>
      </c>
      <c r="BZ8" s="265" t="s">
        <v>47</v>
      </c>
      <c r="CA8" s="265" t="s">
        <v>48</v>
      </c>
      <c r="CB8" s="265" t="s">
        <v>49</v>
      </c>
      <c r="CC8" s="265" t="s">
        <v>50</v>
      </c>
      <c r="CD8" s="265" t="s">
        <v>51</v>
      </c>
      <c r="CE8" s="265" t="s">
        <v>52</v>
      </c>
      <c r="CF8" s="265" t="s">
        <v>53</v>
      </c>
      <c r="CG8" s="267" t="s">
        <v>54</v>
      </c>
      <c r="CL8" s="161"/>
    </row>
    <row r="9" spans="1:90" s="268" customFormat="1" ht="13.5" thickBot="1">
      <c r="A9" s="1107">
        <v>1</v>
      </c>
      <c r="B9" s="1172" t="s">
        <v>91</v>
      </c>
      <c r="C9" s="241" t="s">
        <v>226</v>
      </c>
      <c r="D9" s="40" t="s">
        <v>223</v>
      </c>
      <c r="E9" s="364">
        <v>4</v>
      </c>
      <c r="F9" s="364">
        <v>4</v>
      </c>
      <c r="G9" s="364">
        <v>4</v>
      </c>
      <c r="H9" s="364">
        <v>4</v>
      </c>
      <c r="I9" s="364">
        <v>4</v>
      </c>
      <c r="J9" s="364">
        <v>4</v>
      </c>
      <c r="K9" s="364">
        <v>4</v>
      </c>
      <c r="L9" s="364">
        <v>4</v>
      </c>
      <c r="M9" s="364">
        <v>4</v>
      </c>
      <c r="N9" s="364">
        <v>4</v>
      </c>
      <c r="O9" s="364">
        <v>4</v>
      </c>
      <c r="P9" s="364">
        <v>4</v>
      </c>
      <c r="Q9" s="364">
        <v>4</v>
      </c>
      <c r="R9" s="364">
        <v>4</v>
      </c>
      <c r="S9" s="364">
        <v>4</v>
      </c>
      <c r="T9" s="364">
        <v>4</v>
      </c>
      <c r="U9" s="364">
        <v>4</v>
      </c>
      <c r="V9" s="364">
        <v>4</v>
      </c>
      <c r="W9" s="364">
        <v>3</v>
      </c>
      <c r="X9" s="365"/>
      <c r="Y9" s="365"/>
      <c r="Z9" s="366"/>
      <c r="AA9" s="366"/>
      <c r="AB9" s="366"/>
      <c r="AC9" s="366"/>
      <c r="AD9" s="366"/>
      <c r="AE9" s="366"/>
      <c r="AF9" s="366"/>
      <c r="AG9" s="366"/>
      <c r="AH9" s="366"/>
      <c r="AI9" s="366"/>
      <c r="AJ9" s="366"/>
      <c r="AK9" s="366"/>
      <c r="AL9" s="366"/>
      <c r="AM9" s="366"/>
      <c r="AN9" s="366"/>
      <c r="AO9" s="366"/>
      <c r="AP9" s="366"/>
      <c r="AQ9" s="366"/>
      <c r="AR9" s="366"/>
      <c r="AS9" s="366"/>
      <c r="AT9" s="366"/>
      <c r="AU9" s="1112">
        <f>SUM(E9:W16)+SUM(Y17:AD18)</f>
        <v>803</v>
      </c>
      <c r="AV9" s="367" t="e">
        <f>VLOOKUP(D9,'DANH SACH H'!$A$2:$A$7,2,0)</f>
        <v>#N/A</v>
      </c>
      <c r="AW9" s="367" t="e">
        <f>VLOOKUP(D9,'[1]DANH SACH H'!$A$1:$C$11,3,0)</f>
        <v>#N/A</v>
      </c>
      <c r="AX9" s="116">
        <v>12</v>
      </c>
      <c r="AY9" s="116">
        <v>48</v>
      </c>
      <c r="AZ9" s="367"/>
      <c r="BA9" s="367" t="e">
        <f>IF(AV9&lt;25,0.8,IF(AND(AV9&gt;=25,AV9&lt;=35),1,IF(AND(AV9&gt;=36,AV9&lt;=50),1.2,1.3)))</f>
        <v>#N/A</v>
      </c>
      <c r="BB9" s="367" t="e">
        <f>IF(AV9&lt;15,0.8,IF(AND(AV9&gt;=15,AV9&lt;=18),1,IF(AND(AV9&gt;=19,AV9&lt;=25),1.2,1.3)))</f>
        <v>#N/A</v>
      </c>
      <c r="BC9" s="367" t="e">
        <f>(AX9*BA9+AY9*BB9)+AZ9/8*2.5+SUM(AX9:AY9)*0.1</f>
        <v>#N/A</v>
      </c>
      <c r="BD9" s="367"/>
      <c r="BE9" s="367"/>
      <c r="BF9" s="367"/>
      <c r="BG9" s="367"/>
      <c r="BH9" s="367"/>
      <c r="BI9" s="367"/>
      <c r="BJ9" s="512" t="e">
        <f>BC9+BI9</f>
        <v>#N/A</v>
      </c>
      <c r="BK9" s="367"/>
      <c r="BL9" s="367"/>
      <c r="BM9" s="367"/>
      <c r="BN9" s="368"/>
      <c r="BO9" s="368"/>
      <c r="BP9" s="1084"/>
      <c r="BQ9" s="513">
        <f>1*0.5</f>
        <v>0.5</v>
      </c>
      <c r="BR9" s="513">
        <f>8*0.3</f>
        <v>2.4</v>
      </c>
      <c r="BS9" s="369" t="e">
        <f>0.2*AV9</f>
        <v>#N/A</v>
      </c>
      <c r="BT9" s="367"/>
      <c r="BU9" s="367"/>
      <c r="BV9" s="1112">
        <f>28*80%/2</f>
        <v>11.200000000000001</v>
      </c>
      <c r="BW9" s="1112"/>
      <c r="BX9" s="1112" t="e">
        <f>SUM(BN9:BW22)</f>
        <v>#N/A</v>
      </c>
      <c r="BY9" s="367"/>
      <c r="BZ9" s="367"/>
      <c r="CA9" s="367"/>
      <c r="CB9" s="367"/>
      <c r="CC9" s="367"/>
      <c r="CD9" s="1076" t="e">
        <f>SUM(BJ9:BJ19)+BX9</f>
        <v>#N/A</v>
      </c>
      <c r="CE9" s="1080">
        <f>14*40</f>
        <v>560</v>
      </c>
      <c r="CF9" s="1084" t="e">
        <f>CD9-CE9</f>
        <v>#N/A</v>
      </c>
      <c r="CG9" s="1088"/>
      <c r="CI9" s="270"/>
      <c r="CJ9" s="271" t="e">
        <f>SUM(BR9:BS9)</f>
        <v>#N/A</v>
      </c>
      <c r="CK9" s="272"/>
      <c r="CL9" s="272" t="s">
        <v>348</v>
      </c>
    </row>
    <row r="10" spans="1:90" s="268" customFormat="1" ht="19.5" thickBot="1">
      <c r="A10" s="1108"/>
      <c r="B10" s="1173"/>
      <c r="C10" s="318" t="s">
        <v>274</v>
      </c>
      <c r="D10" s="16" t="s">
        <v>217</v>
      </c>
      <c r="E10" s="371"/>
      <c r="F10" s="371"/>
      <c r="G10" s="371"/>
      <c r="H10" s="371"/>
      <c r="I10" s="371"/>
      <c r="J10" s="371"/>
      <c r="K10" s="371"/>
      <c r="L10" s="371"/>
      <c r="M10" s="371"/>
      <c r="N10" s="371"/>
      <c r="O10" s="371"/>
      <c r="P10" s="371">
        <v>4</v>
      </c>
      <c r="Q10" s="371">
        <v>4</v>
      </c>
      <c r="R10" s="371">
        <v>4</v>
      </c>
      <c r="S10" s="371">
        <v>4</v>
      </c>
      <c r="T10" s="371">
        <v>4</v>
      </c>
      <c r="U10" s="371">
        <v>4</v>
      </c>
      <c r="V10" s="371">
        <v>4</v>
      </c>
      <c r="W10" s="371">
        <v>2</v>
      </c>
      <c r="X10" s="372"/>
      <c r="Y10" s="372"/>
      <c r="Z10" s="372"/>
      <c r="AA10" s="372"/>
      <c r="AB10" s="372"/>
      <c r="AC10" s="372"/>
      <c r="AD10" s="372"/>
      <c r="AE10" s="372"/>
      <c r="AF10" s="372"/>
      <c r="AG10" s="372"/>
      <c r="AH10" s="372"/>
      <c r="AI10" s="372"/>
      <c r="AJ10" s="372"/>
      <c r="AK10" s="372"/>
      <c r="AL10" s="372"/>
      <c r="AM10" s="372"/>
      <c r="AN10" s="372"/>
      <c r="AO10" s="372"/>
      <c r="AP10" s="372"/>
      <c r="AQ10" s="372"/>
      <c r="AR10" s="373"/>
      <c r="AS10" s="373"/>
      <c r="AT10" s="373"/>
      <c r="AU10" s="1113"/>
      <c r="AV10" s="367" t="e">
        <f>VLOOKUP(D10,'DANH SACH H'!$A$2:$A$7,2,0)</f>
        <v>#REF!</v>
      </c>
      <c r="AW10" s="373">
        <f>VLOOKUP(D10,'[1]DANH SACH H'!$A$1:$C$11,3,0)</f>
        <v>16</v>
      </c>
      <c r="AX10" s="16">
        <v>26</v>
      </c>
      <c r="AY10" s="16">
        <v>94</v>
      </c>
      <c r="AZ10" s="373"/>
      <c r="BA10" s="373" t="e">
        <f aca="true" t="shared" si="0" ref="BA10:BA16">IF(AV10&lt;25,0.8,IF(AND(AV10&gt;=25,AV10&lt;=35),1,IF(AND(AV10&gt;=36,AV10&lt;=50),1.2,1.3)))</f>
        <v>#REF!</v>
      </c>
      <c r="BB10" s="373" t="e">
        <f aca="true" t="shared" si="1" ref="BB10:BB16">IF(AV10&lt;15,0.8,IF(AND(AV10&gt;=15,AV10&lt;=18),1,IF(AND(AV10&gt;=19,AV10&lt;=25),1.2,1.3)))</f>
        <v>#REF!</v>
      </c>
      <c r="BC10" s="373" t="e">
        <f aca="true" t="shared" si="2" ref="BC10:BC16">(AX10*BA10+AY10*BB10)+AZ10/8*2.5</f>
        <v>#REF!</v>
      </c>
      <c r="BD10" s="373"/>
      <c r="BE10" s="373"/>
      <c r="BF10" s="373"/>
      <c r="BG10" s="373"/>
      <c r="BH10" s="373"/>
      <c r="BI10" s="373"/>
      <c r="BJ10" s="514" t="e">
        <f aca="true" t="shared" si="3" ref="BJ10:BJ19">BC10+BI10</f>
        <v>#REF!</v>
      </c>
      <c r="BK10" s="373"/>
      <c r="BL10" s="373"/>
      <c r="BM10" s="373"/>
      <c r="BN10" s="374"/>
      <c r="BO10" s="374"/>
      <c r="BP10" s="1085"/>
      <c r="BQ10" s="375">
        <f>1*1</f>
        <v>1</v>
      </c>
      <c r="BR10" s="375">
        <f>2*0.3</f>
        <v>0.6</v>
      </c>
      <c r="BS10" s="513" t="e">
        <f>0.1*AV10</f>
        <v>#REF!</v>
      </c>
      <c r="BT10" s="373"/>
      <c r="BU10" s="373"/>
      <c r="BV10" s="1113"/>
      <c r="BW10" s="1113"/>
      <c r="BX10" s="1113"/>
      <c r="BY10" s="373"/>
      <c r="BZ10" s="373"/>
      <c r="CA10" s="373"/>
      <c r="CB10" s="373"/>
      <c r="CC10" s="373"/>
      <c r="CD10" s="1077"/>
      <c r="CE10" s="1081"/>
      <c r="CF10" s="1085"/>
      <c r="CG10" s="1089"/>
      <c r="CH10" s="274"/>
      <c r="CI10" s="271" t="e">
        <f>2*0.3+0.1*AV10</f>
        <v>#REF!</v>
      </c>
      <c r="CJ10" s="271" t="e">
        <f>SUM(BR10:BS10)</f>
        <v>#REF!</v>
      </c>
      <c r="CK10" s="272"/>
      <c r="CL10" s="272" t="s">
        <v>348</v>
      </c>
    </row>
    <row r="11" spans="1:90" s="268" customFormat="1" ht="12" thickBot="1">
      <c r="A11" s="1108"/>
      <c r="B11" s="1173"/>
      <c r="C11" s="243" t="s">
        <v>229</v>
      </c>
      <c r="D11" s="16" t="s">
        <v>223</v>
      </c>
      <c r="E11" s="371"/>
      <c r="F11" s="371">
        <v>6</v>
      </c>
      <c r="G11" s="371">
        <v>6</v>
      </c>
      <c r="H11" s="371">
        <v>6</v>
      </c>
      <c r="I11" s="371">
        <v>6</v>
      </c>
      <c r="J11" s="371">
        <v>6</v>
      </c>
      <c r="K11" s="371">
        <v>6</v>
      </c>
      <c r="L11" s="371">
        <v>6</v>
      </c>
      <c r="M11" s="371">
        <v>6</v>
      </c>
      <c r="N11" s="371">
        <v>6</v>
      </c>
      <c r="O11" s="371">
        <v>6</v>
      </c>
      <c r="P11" s="371">
        <v>6</v>
      </c>
      <c r="Q11" s="371">
        <v>6</v>
      </c>
      <c r="R11" s="371">
        <v>6</v>
      </c>
      <c r="S11" s="371">
        <v>6</v>
      </c>
      <c r="T11" s="371">
        <v>6</v>
      </c>
      <c r="U11" s="371"/>
      <c r="V11" s="371"/>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3"/>
      <c r="AS11" s="373"/>
      <c r="AT11" s="373"/>
      <c r="AU11" s="1113"/>
      <c r="AV11" s="367" t="e">
        <f>VLOOKUP(D11,'DANH SACH H'!$A$2:$A$7,2,0)</f>
        <v>#N/A</v>
      </c>
      <c r="AW11" s="373" t="e">
        <f>VLOOKUP(D11,'[1]DANH SACH H'!$A$1:$C$11,3,0)</f>
        <v>#N/A</v>
      </c>
      <c r="AX11" s="16">
        <v>48</v>
      </c>
      <c r="AY11" s="16">
        <v>12</v>
      </c>
      <c r="AZ11" s="374"/>
      <c r="BA11" s="373" t="e">
        <f t="shared" si="0"/>
        <v>#N/A</v>
      </c>
      <c r="BB11" s="373" t="e">
        <f t="shared" si="1"/>
        <v>#N/A</v>
      </c>
      <c r="BC11" s="373" t="e">
        <f t="shared" si="2"/>
        <v>#N/A</v>
      </c>
      <c r="BD11" s="374"/>
      <c r="BE11" s="374"/>
      <c r="BF11" s="374"/>
      <c r="BG11" s="374"/>
      <c r="BH11" s="374"/>
      <c r="BI11" s="374"/>
      <c r="BJ11" s="514" t="e">
        <f t="shared" si="3"/>
        <v>#N/A</v>
      </c>
      <c r="BK11" s="374"/>
      <c r="BL11" s="374"/>
      <c r="BM11" s="374"/>
      <c r="BN11" s="374"/>
      <c r="BO11" s="374"/>
      <c r="BP11" s="1085"/>
      <c r="BQ11" s="375">
        <f>1*0.5</f>
        <v>0.5</v>
      </c>
      <c r="BR11" s="375">
        <f>8*0.3</f>
        <v>2.4</v>
      </c>
      <c r="BS11" s="375" t="e">
        <f>0.2*AV11</f>
        <v>#N/A</v>
      </c>
      <c r="BT11" s="373"/>
      <c r="BU11" s="373"/>
      <c r="BV11" s="1113"/>
      <c r="BW11" s="1113"/>
      <c r="BX11" s="1113"/>
      <c r="BY11" s="373"/>
      <c r="BZ11" s="373"/>
      <c r="CA11" s="373"/>
      <c r="CB11" s="373"/>
      <c r="CC11" s="373"/>
      <c r="CD11" s="1077"/>
      <c r="CE11" s="1081"/>
      <c r="CF11" s="1085"/>
      <c r="CG11" s="1089"/>
      <c r="CH11" s="274"/>
      <c r="CI11" s="270"/>
      <c r="CJ11" s="271" t="e">
        <f>SUM(BR11:BS11)</f>
        <v>#N/A</v>
      </c>
      <c r="CK11" s="272"/>
      <c r="CL11" s="272" t="s">
        <v>348</v>
      </c>
    </row>
    <row r="12" spans="1:90" s="268" customFormat="1" ht="19.5" thickBot="1">
      <c r="A12" s="1108"/>
      <c r="B12" s="1173"/>
      <c r="C12" s="318" t="s">
        <v>274</v>
      </c>
      <c r="D12" s="16" t="s">
        <v>215</v>
      </c>
      <c r="E12" s="371">
        <v>8</v>
      </c>
      <c r="F12" s="371">
        <v>8</v>
      </c>
      <c r="G12" s="371">
        <v>8</v>
      </c>
      <c r="H12" s="371">
        <v>8</v>
      </c>
      <c r="I12" s="371">
        <v>8</v>
      </c>
      <c r="J12" s="371">
        <v>8</v>
      </c>
      <c r="K12" s="371">
        <v>8</v>
      </c>
      <c r="L12" s="371">
        <v>8</v>
      </c>
      <c r="M12" s="371">
        <v>8</v>
      </c>
      <c r="N12" s="371">
        <v>8</v>
      </c>
      <c r="O12" s="371">
        <v>8</v>
      </c>
      <c r="P12" s="371">
        <v>8</v>
      </c>
      <c r="Q12" s="371">
        <v>8</v>
      </c>
      <c r="R12" s="371">
        <v>8</v>
      </c>
      <c r="S12" s="371">
        <v>8</v>
      </c>
      <c r="T12" s="371">
        <v>8</v>
      </c>
      <c r="U12" s="371">
        <v>8</v>
      </c>
      <c r="V12" s="371">
        <v>4</v>
      </c>
      <c r="W12" s="376"/>
      <c r="X12" s="372"/>
      <c r="Y12" s="372"/>
      <c r="Z12" s="372"/>
      <c r="AA12" s="372"/>
      <c r="AB12" s="372"/>
      <c r="AC12" s="372"/>
      <c r="AD12" s="372"/>
      <c r="AE12" s="372"/>
      <c r="AF12" s="372"/>
      <c r="AG12" s="372"/>
      <c r="AH12" s="372"/>
      <c r="AI12" s="372"/>
      <c r="AJ12" s="372"/>
      <c r="AK12" s="372"/>
      <c r="AL12" s="372"/>
      <c r="AM12" s="372"/>
      <c r="AN12" s="372"/>
      <c r="AO12" s="372"/>
      <c r="AP12" s="372"/>
      <c r="AQ12" s="372"/>
      <c r="AR12" s="373"/>
      <c r="AS12" s="373"/>
      <c r="AT12" s="373"/>
      <c r="AU12" s="1113"/>
      <c r="AV12" s="367" t="e">
        <f>VLOOKUP(D12,'DANH SACH H'!$A$2:$A$7,2,0)</f>
        <v>#REF!</v>
      </c>
      <c r="AW12" s="373">
        <f>VLOOKUP(D12,'[1]DANH SACH H'!$A$1:$C$11,3,0)</f>
        <v>24</v>
      </c>
      <c r="AX12" s="16">
        <v>26</v>
      </c>
      <c r="AY12" s="16">
        <v>94</v>
      </c>
      <c r="AZ12" s="374"/>
      <c r="BA12" s="373" t="e">
        <f t="shared" si="0"/>
        <v>#REF!</v>
      </c>
      <c r="BB12" s="373" t="e">
        <f t="shared" si="1"/>
        <v>#REF!</v>
      </c>
      <c r="BC12" s="373" t="e">
        <f t="shared" si="2"/>
        <v>#REF!</v>
      </c>
      <c r="BD12" s="374"/>
      <c r="BE12" s="374"/>
      <c r="BF12" s="374"/>
      <c r="BG12" s="374"/>
      <c r="BH12" s="374"/>
      <c r="BI12" s="374"/>
      <c r="BJ12" s="514" t="e">
        <f t="shared" si="3"/>
        <v>#REF!</v>
      </c>
      <c r="BK12" s="374"/>
      <c r="BL12" s="374"/>
      <c r="BM12" s="374"/>
      <c r="BN12" s="374"/>
      <c r="BO12" s="374"/>
      <c r="BP12" s="1085"/>
      <c r="BQ12" s="375">
        <f>1*0.5</f>
        <v>0.5</v>
      </c>
      <c r="BR12" s="375">
        <f>8*0.3</f>
        <v>2.4</v>
      </c>
      <c r="BS12" s="375" t="e">
        <f>0.2*AV12</f>
        <v>#REF!</v>
      </c>
      <c r="BT12" s="373"/>
      <c r="BU12" s="373"/>
      <c r="BV12" s="1113"/>
      <c r="BW12" s="1113"/>
      <c r="BX12" s="1113"/>
      <c r="BY12" s="373"/>
      <c r="BZ12" s="373"/>
      <c r="CA12" s="373"/>
      <c r="CB12" s="373"/>
      <c r="CC12" s="373"/>
      <c r="CD12" s="1077"/>
      <c r="CE12" s="1081"/>
      <c r="CF12" s="1085"/>
      <c r="CG12" s="1089"/>
      <c r="CH12" s="274"/>
      <c r="CI12" s="270"/>
      <c r="CJ12" s="271" t="e">
        <f>SUM(BR12:BS12)</f>
        <v>#REF!</v>
      </c>
      <c r="CK12" s="272"/>
      <c r="CL12" s="272" t="s">
        <v>348</v>
      </c>
    </row>
    <row r="13" spans="1:90" s="268" customFormat="1" ht="16.5" customHeight="1" thickBot="1">
      <c r="A13" s="1108"/>
      <c r="B13" s="1173"/>
      <c r="C13" s="15" t="s">
        <v>124</v>
      </c>
      <c r="D13" s="16" t="s">
        <v>216</v>
      </c>
      <c r="E13" s="373">
        <v>6</v>
      </c>
      <c r="F13" s="373">
        <v>6</v>
      </c>
      <c r="G13" s="373">
        <v>6</v>
      </c>
      <c r="H13" s="373">
        <v>6</v>
      </c>
      <c r="I13" s="373">
        <v>6</v>
      </c>
      <c r="J13" s="373">
        <v>6</v>
      </c>
      <c r="K13" s="373">
        <v>6</v>
      </c>
      <c r="L13" s="373">
        <v>6</v>
      </c>
      <c r="M13" s="373">
        <v>6</v>
      </c>
      <c r="N13" s="373">
        <v>6</v>
      </c>
      <c r="O13" s="373">
        <v>6</v>
      </c>
      <c r="P13" s="373">
        <v>6</v>
      </c>
      <c r="Q13" s="373">
        <v>6</v>
      </c>
      <c r="R13" s="373">
        <v>6</v>
      </c>
      <c r="S13" s="373">
        <v>6</v>
      </c>
      <c r="T13" s="373"/>
      <c r="U13" s="373"/>
      <c r="V13" s="373"/>
      <c r="W13" s="373"/>
      <c r="X13" s="372"/>
      <c r="Y13" s="372"/>
      <c r="Z13" s="372"/>
      <c r="AA13" s="372"/>
      <c r="AB13" s="372"/>
      <c r="AC13" s="372"/>
      <c r="AD13" s="372"/>
      <c r="AE13" s="372"/>
      <c r="AF13" s="372"/>
      <c r="AG13" s="372"/>
      <c r="AH13" s="372"/>
      <c r="AI13" s="372"/>
      <c r="AJ13" s="372"/>
      <c r="AK13" s="372"/>
      <c r="AL13" s="372"/>
      <c r="AM13" s="372"/>
      <c r="AN13" s="372"/>
      <c r="AO13" s="372"/>
      <c r="AP13" s="372"/>
      <c r="AQ13" s="372"/>
      <c r="AR13" s="373"/>
      <c r="AS13" s="373"/>
      <c r="AT13" s="373"/>
      <c r="AU13" s="1113"/>
      <c r="AV13" s="367" t="e">
        <f>VLOOKUP(D13,'DANH SACH H'!$A$2:$A$7,2,0)</f>
        <v>#REF!</v>
      </c>
      <c r="AW13" s="373">
        <f>VLOOKUP(D13,'[1]DANH SACH H'!$A$1:$C$11,3,0)</f>
        <v>35</v>
      </c>
      <c r="AX13" s="373"/>
      <c r="AY13" s="373"/>
      <c r="AZ13" s="374"/>
      <c r="BA13" s="373"/>
      <c r="BB13" s="373"/>
      <c r="BC13" s="373"/>
      <c r="BD13" s="374"/>
      <c r="BE13" s="374"/>
      <c r="BF13" s="374"/>
      <c r="BG13" s="374"/>
      <c r="BH13" s="374"/>
      <c r="BI13" s="374"/>
      <c r="BJ13" s="514">
        <f t="shared" si="3"/>
        <v>0</v>
      </c>
      <c r="BK13" s="374"/>
      <c r="BL13" s="374"/>
      <c r="BM13" s="374"/>
      <c r="BN13" s="374"/>
      <c r="BO13" s="374"/>
      <c r="BP13" s="1085"/>
      <c r="BQ13" s="375">
        <f>1*0.5</f>
        <v>0.5</v>
      </c>
      <c r="BR13" s="375">
        <f>8*0.3</f>
        <v>2.4</v>
      </c>
      <c r="BS13" s="375">
        <f>0.2*AW13</f>
        <v>7</v>
      </c>
      <c r="BT13" s="373"/>
      <c r="BU13" s="373"/>
      <c r="BV13" s="1113"/>
      <c r="BW13" s="1113"/>
      <c r="BX13" s="1113"/>
      <c r="BY13" s="373"/>
      <c r="BZ13" s="373"/>
      <c r="CA13" s="373"/>
      <c r="CB13" s="373"/>
      <c r="CC13" s="373"/>
      <c r="CD13" s="1077"/>
      <c r="CE13" s="1081"/>
      <c r="CF13" s="1085"/>
      <c r="CG13" s="1089"/>
      <c r="CH13" s="274"/>
      <c r="CI13" s="270"/>
      <c r="CJ13" s="271">
        <f>SUM(BR13:BS13)</f>
        <v>9.4</v>
      </c>
      <c r="CK13" s="272"/>
      <c r="CL13" s="272" t="s">
        <v>348</v>
      </c>
    </row>
    <row r="14" spans="1:90" s="268" customFormat="1" ht="12" thickBot="1">
      <c r="A14" s="1108"/>
      <c r="B14" s="1173"/>
      <c r="C14" s="377"/>
      <c r="D14" s="373"/>
      <c r="E14" s="371"/>
      <c r="F14" s="371"/>
      <c r="G14" s="371"/>
      <c r="H14" s="371">
        <v>4</v>
      </c>
      <c r="I14" s="371">
        <v>4</v>
      </c>
      <c r="J14" s="371">
        <v>4</v>
      </c>
      <c r="K14" s="371">
        <v>4</v>
      </c>
      <c r="L14" s="371">
        <v>4</v>
      </c>
      <c r="M14" s="371">
        <v>4</v>
      </c>
      <c r="N14" s="371">
        <v>4</v>
      </c>
      <c r="O14" s="371">
        <v>4</v>
      </c>
      <c r="P14" s="371">
        <v>4</v>
      </c>
      <c r="Q14" s="371">
        <v>4</v>
      </c>
      <c r="R14" s="371">
        <v>4</v>
      </c>
      <c r="S14" s="371">
        <v>4</v>
      </c>
      <c r="T14" s="371">
        <v>4</v>
      </c>
      <c r="U14" s="371">
        <v>8</v>
      </c>
      <c r="V14" s="371">
        <v>8</v>
      </c>
      <c r="W14" s="371">
        <v>7</v>
      </c>
      <c r="X14" s="372"/>
      <c r="Y14" s="372"/>
      <c r="Z14" s="372"/>
      <c r="AA14" s="372"/>
      <c r="AB14" s="373"/>
      <c r="AC14" s="373"/>
      <c r="AD14" s="373"/>
      <c r="AE14" s="373"/>
      <c r="AF14" s="373"/>
      <c r="AG14" s="373"/>
      <c r="AH14" s="373"/>
      <c r="AI14" s="373"/>
      <c r="AJ14" s="373"/>
      <c r="AK14" s="373"/>
      <c r="AL14" s="372"/>
      <c r="AM14" s="372"/>
      <c r="AN14" s="372"/>
      <c r="AO14" s="372"/>
      <c r="AP14" s="372"/>
      <c r="AQ14" s="372"/>
      <c r="AR14" s="373"/>
      <c r="AS14" s="373"/>
      <c r="AT14" s="373"/>
      <c r="AU14" s="1113"/>
      <c r="AV14" s="367" t="e">
        <f>VLOOKUP(D14,'DANH SACH H'!$A$2:$A$7,2,0)</f>
        <v>#N/A</v>
      </c>
      <c r="AW14" s="373" t="e">
        <f>VLOOKUP(D14,'[1]DANH SACH H'!$A$1:$C$11,3,0)</f>
        <v>#N/A</v>
      </c>
      <c r="AX14" s="373">
        <v>57</v>
      </c>
      <c r="AY14" s="373">
        <v>18</v>
      </c>
      <c r="AZ14" s="374"/>
      <c r="BA14" s="373" t="e">
        <f t="shared" si="0"/>
        <v>#N/A</v>
      </c>
      <c r="BB14" s="373" t="e">
        <f t="shared" si="1"/>
        <v>#N/A</v>
      </c>
      <c r="BC14" s="373" t="e">
        <f t="shared" si="2"/>
        <v>#N/A</v>
      </c>
      <c r="BD14" s="374"/>
      <c r="BE14" s="374"/>
      <c r="BF14" s="374"/>
      <c r="BG14" s="374"/>
      <c r="BH14" s="374"/>
      <c r="BI14" s="374"/>
      <c r="BJ14" s="514" t="e">
        <f t="shared" si="3"/>
        <v>#N/A</v>
      </c>
      <c r="BK14" s="374"/>
      <c r="BL14" s="374"/>
      <c r="BM14" s="374"/>
      <c r="BN14" s="374"/>
      <c r="BO14" s="374"/>
      <c r="BP14" s="1085"/>
      <c r="BQ14" s="375">
        <f>1*1</f>
        <v>1</v>
      </c>
      <c r="BR14" s="375">
        <f>2*0.3</f>
        <v>0.6</v>
      </c>
      <c r="BS14" s="375" t="e">
        <f>0.1*AV14</f>
        <v>#N/A</v>
      </c>
      <c r="BT14" s="373"/>
      <c r="BU14" s="373"/>
      <c r="BV14" s="1113"/>
      <c r="BW14" s="1113"/>
      <c r="BX14" s="1113"/>
      <c r="BY14" s="373"/>
      <c r="BZ14" s="373"/>
      <c r="CA14" s="373"/>
      <c r="CB14" s="373"/>
      <c r="CC14" s="373"/>
      <c r="CD14" s="1077"/>
      <c r="CE14" s="1081"/>
      <c r="CF14" s="1085"/>
      <c r="CG14" s="1089"/>
      <c r="CH14" s="274"/>
      <c r="CI14" s="271"/>
      <c r="CJ14" s="275"/>
      <c r="CK14" s="272"/>
      <c r="CL14" s="272"/>
    </row>
    <row r="15" spans="1:90" s="268" customFormat="1" ht="12" thickBot="1">
      <c r="A15" s="1108"/>
      <c r="B15" s="1173"/>
      <c r="C15" s="377"/>
      <c r="D15" s="373"/>
      <c r="E15" s="371"/>
      <c r="F15" s="371"/>
      <c r="G15" s="371"/>
      <c r="H15" s="371"/>
      <c r="I15" s="372">
        <v>8</v>
      </c>
      <c r="J15" s="372">
        <v>8</v>
      </c>
      <c r="K15" s="372">
        <v>8</v>
      </c>
      <c r="L15" s="372">
        <v>8</v>
      </c>
      <c r="M15" s="372">
        <v>8</v>
      </c>
      <c r="N15" s="372">
        <v>8</v>
      </c>
      <c r="O15" s="372">
        <v>8</v>
      </c>
      <c r="P15" s="372">
        <v>8</v>
      </c>
      <c r="Q15" s="372">
        <v>8</v>
      </c>
      <c r="R15" s="372">
        <v>8</v>
      </c>
      <c r="S15" s="372">
        <v>8</v>
      </c>
      <c r="T15" s="372">
        <v>2</v>
      </c>
      <c r="U15" s="371"/>
      <c r="V15" s="371"/>
      <c r="W15" s="371"/>
      <c r="X15" s="372"/>
      <c r="Y15" s="372"/>
      <c r="Z15" s="372"/>
      <c r="AA15" s="372"/>
      <c r="AB15" s="373"/>
      <c r="AC15" s="373"/>
      <c r="AD15" s="373"/>
      <c r="AE15" s="373"/>
      <c r="AF15" s="373"/>
      <c r="AG15" s="373"/>
      <c r="AH15" s="373"/>
      <c r="AI15" s="373"/>
      <c r="AJ15" s="373"/>
      <c r="AK15" s="373"/>
      <c r="AL15" s="372"/>
      <c r="AM15" s="372"/>
      <c r="AN15" s="372"/>
      <c r="AO15" s="372"/>
      <c r="AP15" s="372"/>
      <c r="AQ15" s="372"/>
      <c r="AR15" s="373"/>
      <c r="AS15" s="373"/>
      <c r="AT15" s="373"/>
      <c r="AU15" s="1113"/>
      <c r="AV15" s="367" t="e">
        <f>VLOOKUP(D15,'DANH SACH H'!$A$2:$A$7,2,0)</f>
        <v>#N/A</v>
      </c>
      <c r="AW15" s="373" t="e">
        <f>VLOOKUP(D15,'[1]DANH SACH H'!$A$1:$C$11,3,0)</f>
        <v>#N/A</v>
      </c>
      <c r="AX15" s="373">
        <v>19</v>
      </c>
      <c r="AY15" s="373">
        <v>71</v>
      </c>
      <c r="AZ15" s="374"/>
      <c r="BA15" s="373" t="e">
        <f t="shared" si="0"/>
        <v>#N/A</v>
      </c>
      <c r="BB15" s="373" t="e">
        <f t="shared" si="1"/>
        <v>#N/A</v>
      </c>
      <c r="BC15" s="373" t="e">
        <f t="shared" si="2"/>
        <v>#N/A</v>
      </c>
      <c r="BD15" s="374"/>
      <c r="BE15" s="374"/>
      <c r="BF15" s="374"/>
      <c r="BG15" s="374"/>
      <c r="BH15" s="374"/>
      <c r="BI15" s="374"/>
      <c r="BJ15" s="514" t="e">
        <f t="shared" si="3"/>
        <v>#N/A</v>
      </c>
      <c r="BK15" s="374"/>
      <c r="BL15" s="374"/>
      <c r="BM15" s="374"/>
      <c r="BN15" s="374"/>
      <c r="BO15" s="374"/>
      <c r="BP15" s="1085"/>
      <c r="BQ15" s="375">
        <f>1*0.5</f>
        <v>0.5</v>
      </c>
      <c r="BR15" s="375">
        <f>8*0.3</f>
        <v>2.4</v>
      </c>
      <c r="BS15" s="375" t="e">
        <f>0.2*AV15</f>
        <v>#N/A</v>
      </c>
      <c r="BT15" s="373"/>
      <c r="BU15" s="373"/>
      <c r="BV15" s="1113"/>
      <c r="BW15" s="1113"/>
      <c r="BX15" s="1113"/>
      <c r="BY15" s="373"/>
      <c r="BZ15" s="373"/>
      <c r="CA15" s="373"/>
      <c r="CB15" s="373"/>
      <c r="CC15" s="373"/>
      <c r="CD15" s="1077"/>
      <c r="CE15" s="1081"/>
      <c r="CF15" s="1085"/>
      <c r="CG15" s="1089"/>
      <c r="CH15" s="274"/>
      <c r="CI15" s="271"/>
      <c r="CJ15" s="275"/>
      <c r="CK15" s="272"/>
      <c r="CL15" s="272"/>
    </row>
    <row r="16" spans="1:90" s="268" customFormat="1" ht="12" thickBot="1">
      <c r="A16" s="1108"/>
      <c r="B16" s="1173"/>
      <c r="C16" s="377"/>
      <c r="D16" s="373"/>
      <c r="E16" s="371"/>
      <c r="F16" s="371"/>
      <c r="G16" s="371"/>
      <c r="H16" s="371">
        <v>3</v>
      </c>
      <c r="I16" s="371">
        <v>3</v>
      </c>
      <c r="J16" s="371">
        <v>3</v>
      </c>
      <c r="K16" s="371">
        <v>3</v>
      </c>
      <c r="L16" s="371">
        <v>3</v>
      </c>
      <c r="M16" s="371">
        <v>3</v>
      </c>
      <c r="N16" s="371">
        <v>3</v>
      </c>
      <c r="O16" s="371">
        <v>3</v>
      </c>
      <c r="P16" s="371">
        <v>3</v>
      </c>
      <c r="Q16" s="371">
        <v>3</v>
      </c>
      <c r="R16" s="371">
        <v>3</v>
      </c>
      <c r="S16" s="371">
        <v>3</v>
      </c>
      <c r="T16" s="371">
        <v>3</v>
      </c>
      <c r="U16" s="371">
        <v>3</v>
      </c>
      <c r="V16" s="371">
        <v>3</v>
      </c>
      <c r="W16" s="371"/>
      <c r="X16" s="372"/>
      <c r="Y16" s="372"/>
      <c r="Z16" s="372"/>
      <c r="AA16" s="372"/>
      <c r="AB16" s="372"/>
      <c r="AC16" s="372"/>
      <c r="AD16" s="372"/>
      <c r="AE16" s="372"/>
      <c r="AF16" s="372"/>
      <c r="AG16" s="372"/>
      <c r="AH16" s="372"/>
      <c r="AI16" s="372"/>
      <c r="AJ16" s="372"/>
      <c r="AK16" s="372"/>
      <c r="AL16" s="372"/>
      <c r="AM16" s="372"/>
      <c r="AN16" s="372"/>
      <c r="AO16" s="372"/>
      <c r="AP16" s="372"/>
      <c r="AQ16" s="372"/>
      <c r="AR16" s="373"/>
      <c r="AS16" s="373"/>
      <c r="AT16" s="373"/>
      <c r="AU16" s="1113"/>
      <c r="AV16" s="367" t="e">
        <f>VLOOKUP(D16,'DANH SACH H'!$A$2:$A$7,2,0)</f>
        <v>#N/A</v>
      </c>
      <c r="AW16" s="373" t="e">
        <f>VLOOKUP(D16,'[1]DANH SACH H'!$A$1:$C$11,3,0)</f>
        <v>#N/A</v>
      </c>
      <c r="AX16" s="373">
        <v>39</v>
      </c>
      <c r="AY16" s="373">
        <v>6</v>
      </c>
      <c r="AZ16" s="374"/>
      <c r="BA16" s="382" t="e">
        <f t="shared" si="0"/>
        <v>#N/A</v>
      </c>
      <c r="BB16" s="382" t="e">
        <f t="shared" si="1"/>
        <v>#N/A</v>
      </c>
      <c r="BC16" s="382" t="e">
        <f t="shared" si="2"/>
        <v>#N/A</v>
      </c>
      <c r="BD16" s="515"/>
      <c r="BE16" s="374"/>
      <c r="BF16" s="374"/>
      <c r="BG16" s="374"/>
      <c r="BH16" s="374"/>
      <c r="BI16" s="374"/>
      <c r="BJ16" s="514" t="e">
        <f t="shared" si="3"/>
        <v>#N/A</v>
      </c>
      <c r="BK16" s="374"/>
      <c r="BL16" s="374"/>
      <c r="BM16" s="374"/>
      <c r="BN16" s="374"/>
      <c r="BO16" s="374"/>
      <c r="BP16" s="1085"/>
      <c r="BQ16" s="375">
        <f>1*1</f>
        <v>1</v>
      </c>
      <c r="BR16" s="375">
        <f>2*0.3</f>
        <v>0.6</v>
      </c>
      <c r="BS16" s="375" t="e">
        <f>0.1*AV16</f>
        <v>#N/A</v>
      </c>
      <c r="BT16" s="373"/>
      <c r="BU16" s="373"/>
      <c r="BV16" s="1113"/>
      <c r="BW16" s="1113"/>
      <c r="BX16" s="1113"/>
      <c r="BY16" s="373"/>
      <c r="BZ16" s="373"/>
      <c r="CA16" s="373"/>
      <c r="CB16" s="373"/>
      <c r="CC16" s="373"/>
      <c r="CD16" s="1077"/>
      <c r="CE16" s="1081"/>
      <c r="CF16" s="1085"/>
      <c r="CG16" s="1089"/>
      <c r="CH16" s="274"/>
      <c r="CI16" s="271"/>
      <c r="CJ16" s="275"/>
      <c r="CK16" s="272"/>
      <c r="CL16" s="272"/>
    </row>
    <row r="17" spans="1:94" s="268" customFormat="1" ht="12" thickBot="1">
      <c r="A17" s="1109"/>
      <c r="B17" s="1174"/>
      <c r="C17" s="374"/>
      <c r="D17" s="373"/>
      <c r="E17" s="378"/>
      <c r="F17" s="378"/>
      <c r="G17" s="378"/>
      <c r="H17" s="378"/>
      <c r="I17" s="378"/>
      <c r="J17" s="378"/>
      <c r="K17" s="378"/>
      <c r="L17" s="378"/>
      <c r="M17" s="378"/>
      <c r="N17" s="378"/>
      <c r="O17" s="378"/>
      <c r="P17" s="378"/>
      <c r="Q17" s="378"/>
      <c r="R17" s="378"/>
      <c r="S17" s="378"/>
      <c r="T17" s="378"/>
      <c r="U17" s="378"/>
      <c r="V17" s="378"/>
      <c r="W17" s="378"/>
      <c r="X17" s="378"/>
      <c r="Y17" s="371">
        <v>12</v>
      </c>
      <c r="Z17" s="371">
        <v>12</v>
      </c>
      <c r="AA17" s="371">
        <v>12</v>
      </c>
      <c r="AB17" s="371">
        <v>12</v>
      </c>
      <c r="AC17" s="371">
        <v>12</v>
      </c>
      <c r="AD17" s="371"/>
      <c r="AE17" s="371"/>
      <c r="AF17" s="371"/>
      <c r="AG17" s="371"/>
      <c r="AH17" s="371"/>
      <c r="AI17" s="371"/>
      <c r="AJ17" s="371"/>
      <c r="AK17" s="371"/>
      <c r="AL17" s="378"/>
      <c r="AM17" s="378"/>
      <c r="AN17" s="378"/>
      <c r="AO17" s="378"/>
      <c r="AP17" s="378"/>
      <c r="AQ17" s="378"/>
      <c r="AR17" s="379"/>
      <c r="AS17" s="379"/>
      <c r="AT17" s="379"/>
      <c r="AU17" s="1114"/>
      <c r="AV17" s="367" t="e">
        <f>VLOOKUP(D17,'DANH SACH H'!$A$2:$A$7,2,0)</f>
        <v>#N/A</v>
      </c>
      <c r="AW17" s="373" t="e">
        <f>VLOOKUP(D17,'[1]DANH SACH H'!$A$1:$C$11,3,0)</f>
        <v>#N/A</v>
      </c>
      <c r="AX17" s="373"/>
      <c r="AY17" s="373"/>
      <c r="AZ17" s="373"/>
      <c r="BA17" s="373"/>
      <c r="BB17" s="373"/>
      <c r="BC17" s="373"/>
      <c r="BD17" s="373"/>
      <c r="BE17" s="373"/>
      <c r="BF17" s="373"/>
      <c r="BG17" s="374" t="e">
        <f>IF(AW17&lt;25,0.8,IF(AND(AW17&gt;=25,AW17&lt;=35),1,IF(AND(AW17&gt;=36,AW17&lt;=50),1.2,1.3)))</f>
        <v>#N/A</v>
      </c>
      <c r="BH17" s="374" t="e">
        <f>IF(AW17&lt;15,0.8,IF(AND(AW17&gt;=15,AW17&lt;=18),1,IF(AND(AW17&gt;=19,AW17&lt;=25),1.2,1.3)))</f>
        <v>#N/A</v>
      </c>
      <c r="BI17" s="373" t="e">
        <f>(BD17*BG17+BE17*BH17)+BF17/8*2.5+SUM(BD17:BE17)*0.1</f>
        <v>#N/A</v>
      </c>
      <c r="BJ17" s="514" t="e">
        <f t="shared" si="3"/>
        <v>#N/A</v>
      </c>
      <c r="BK17" s="374"/>
      <c r="BL17" s="374"/>
      <c r="BM17" s="374"/>
      <c r="BN17" s="380"/>
      <c r="BO17" s="380"/>
      <c r="BP17" s="1086"/>
      <c r="BQ17" s="375">
        <f>1*0.5</f>
        <v>0.5</v>
      </c>
      <c r="BR17" s="375">
        <f>8*0.3</f>
        <v>2.4</v>
      </c>
      <c r="BS17" s="375" t="e">
        <f>0.2*AW17</f>
        <v>#N/A</v>
      </c>
      <c r="BT17" s="379"/>
      <c r="BU17" s="379"/>
      <c r="BV17" s="1114"/>
      <c r="BW17" s="1114"/>
      <c r="BX17" s="1114"/>
      <c r="BY17" s="379"/>
      <c r="BZ17" s="379"/>
      <c r="CA17" s="379"/>
      <c r="CB17" s="379"/>
      <c r="CC17" s="379"/>
      <c r="CD17" s="1078"/>
      <c r="CE17" s="1082"/>
      <c r="CF17" s="1086"/>
      <c r="CG17" s="1090"/>
      <c r="CH17" s="274"/>
      <c r="CI17" s="272"/>
      <c r="CJ17" s="272"/>
      <c r="CK17" s="272"/>
      <c r="CL17" s="272"/>
      <c r="CN17" s="271" t="e">
        <f>SUM(BR17:BS17)</f>
        <v>#N/A</v>
      </c>
      <c r="CP17" s="268" t="s">
        <v>417</v>
      </c>
    </row>
    <row r="18" spans="1:94" s="268" customFormat="1" ht="12" thickBot="1">
      <c r="A18" s="1109"/>
      <c r="B18" s="1174"/>
      <c r="C18" s="374"/>
      <c r="D18" s="373"/>
      <c r="E18" s="378"/>
      <c r="F18" s="378"/>
      <c r="G18" s="378"/>
      <c r="H18" s="378"/>
      <c r="I18" s="378"/>
      <c r="J18" s="378"/>
      <c r="K18" s="378"/>
      <c r="L18" s="378"/>
      <c r="M18" s="378"/>
      <c r="N18" s="378"/>
      <c r="O18" s="378"/>
      <c r="P18" s="378"/>
      <c r="Q18" s="378"/>
      <c r="R18" s="378"/>
      <c r="S18" s="378"/>
      <c r="T18" s="378"/>
      <c r="U18" s="378"/>
      <c r="V18" s="378"/>
      <c r="W18" s="378"/>
      <c r="X18" s="378"/>
      <c r="Y18" s="371">
        <v>18</v>
      </c>
      <c r="Z18" s="371">
        <v>18</v>
      </c>
      <c r="AA18" s="371">
        <v>18</v>
      </c>
      <c r="AB18" s="371">
        <v>18</v>
      </c>
      <c r="AC18" s="371">
        <v>18</v>
      </c>
      <c r="AD18" s="371">
        <v>18</v>
      </c>
      <c r="AE18" s="371">
        <v>12</v>
      </c>
      <c r="AF18" s="371"/>
      <c r="AG18" s="371"/>
      <c r="AH18" s="371"/>
      <c r="AI18" s="371"/>
      <c r="AJ18" s="371"/>
      <c r="AK18" s="371"/>
      <c r="AL18" s="378"/>
      <c r="AM18" s="378"/>
      <c r="AN18" s="378"/>
      <c r="AO18" s="378"/>
      <c r="AP18" s="378"/>
      <c r="AQ18" s="378"/>
      <c r="AR18" s="379"/>
      <c r="AS18" s="379"/>
      <c r="AT18" s="379"/>
      <c r="AU18" s="1114"/>
      <c r="AV18" s="367" t="e">
        <f>VLOOKUP(D18,'DANH SACH H'!$A$2:$A$7,2,0)</f>
        <v>#N/A</v>
      </c>
      <c r="AW18" s="373" t="e">
        <f>VLOOKUP(D18,'[1]DANH SACH H'!$A$1:$C$11,3,0)</f>
        <v>#N/A</v>
      </c>
      <c r="AX18" s="382"/>
      <c r="AY18" s="382"/>
      <c r="AZ18" s="382"/>
      <c r="BA18" s="382"/>
      <c r="BB18" s="382"/>
      <c r="BC18" s="382"/>
      <c r="BD18" s="382"/>
      <c r="BE18" s="373"/>
      <c r="BF18" s="373"/>
      <c r="BG18" s="374" t="e">
        <f>IF(AW18&lt;25,0.8,IF(AND(AW18&gt;=25,AW18&lt;=35),1,IF(AND(AW18&gt;=36,AW18&lt;=50),1.2,1.3)))</f>
        <v>#N/A</v>
      </c>
      <c r="BH18" s="374" t="e">
        <f>IF(AW18&lt;15,0.8,IF(AND(AW18&gt;=15,AW18&lt;=18),1,IF(AND(AW18&gt;=19,AW18&lt;=25),1.2,1.3)))</f>
        <v>#N/A</v>
      </c>
      <c r="BI18" s="373" t="e">
        <f>(BD18*BG18+BE18*BH18)+BF18/8*2.5+SUM(BD18:BE18)*0.1</f>
        <v>#N/A</v>
      </c>
      <c r="BJ18" s="514" t="e">
        <f t="shared" si="3"/>
        <v>#N/A</v>
      </c>
      <c r="BK18" s="374"/>
      <c r="BL18" s="374"/>
      <c r="BM18" s="374"/>
      <c r="BN18" s="380"/>
      <c r="BO18" s="380"/>
      <c r="BP18" s="1086"/>
      <c r="BQ18" s="375">
        <f>1*0.5</f>
        <v>0.5</v>
      </c>
      <c r="BR18" s="375">
        <f>8*0.3</f>
        <v>2.4</v>
      </c>
      <c r="BS18" s="375" t="e">
        <f>0.2*AW18</f>
        <v>#N/A</v>
      </c>
      <c r="BT18" s="379"/>
      <c r="BU18" s="379"/>
      <c r="BV18" s="1114"/>
      <c r="BW18" s="1114"/>
      <c r="BX18" s="1114"/>
      <c r="BY18" s="379"/>
      <c r="BZ18" s="379"/>
      <c r="CA18" s="379"/>
      <c r="CB18" s="379"/>
      <c r="CC18" s="379"/>
      <c r="CD18" s="1078"/>
      <c r="CE18" s="1082"/>
      <c r="CF18" s="1086"/>
      <c r="CG18" s="1090"/>
      <c r="CH18" s="274"/>
      <c r="CI18" s="272"/>
      <c r="CJ18" s="272"/>
      <c r="CK18" s="272"/>
      <c r="CL18" s="272"/>
      <c r="CN18" s="271" t="e">
        <f>SUM(BR18:BS18)</f>
        <v>#N/A</v>
      </c>
      <c r="CP18" s="268" t="s">
        <v>418</v>
      </c>
    </row>
    <row r="19" spans="1:94" s="268" customFormat="1" ht="12" thickBot="1">
      <c r="A19" s="1109"/>
      <c r="B19" s="1174"/>
      <c r="C19" s="370"/>
      <c r="D19" s="373"/>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1">
        <v>8</v>
      </c>
      <c r="AG19" s="371">
        <v>8</v>
      </c>
      <c r="AH19" s="371">
        <v>8</v>
      </c>
      <c r="AI19" s="371">
        <v>8</v>
      </c>
      <c r="AJ19" s="371">
        <v>8</v>
      </c>
      <c r="AK19" s="371">
        <v>8</v>
      </c>
      <c r="AL19" s="371">
        <v>8</v>
      </c>
      <c r="AM19" s="371">
        <v>8</v>
      </c>
      <c r="AN19" s="371">
        <v>8</v>
      </c>
      <c r="AO19" s="371">
        <v>8</v>
      </c>
      <c r="AP19" s="371">
        <v>8</v>
      </c>
      <c r="AQ19" s="371">
        <v>8</v>
      </c>
      <c r="AR19" s="371">
        <v>8</v>
      </c>
      <c r="AS19" s="371">
        <v>8</v>
      </c>
      <c r="AT19" s="371">
        <v>8</v>
      </c>
      <c r="AU19" s="1114"/>
      <c r="AV19" s="367" t="e">
        <f>VLOOKUP(D19,'DANH SACH H'!$A$2:$A$7,2,0)</f>
        <v>#N/A</v>
      </c>
      <c r="AW19" s="373" t="e">
        <f>VLOOKUP(D19,'[1]DANH SACH H'!$A$1:$C$11,3,0)</f>
        <v>#N/A</v>
      </c>
      <c r="AX19" s="373"/>
      <c r="AY19" s="373"/>
      <c r="AZ19" s="373"/>
      <c r="BA19" s="373"/>
      <c r="BB19" s="373"/>
      <c r="BC19" s="373"/>
      <c r="BD19" s="373"/>
      <c r="BE19" s="373"/>
      <c r="BF19" s="373"/>
      <c r="BG19" s="374" t="e">
        <f>IF(AW19&lt;25,0.8,IF(AND(AW19&gt;=25,AW19&lt;=35),1,IF(AND(AW19&gt;=36,AW19&lt;=50),1.2,1.3)))</f>
        <v>#N/A</v>
      </c>
      <c r="BH19" s="374" t="e">
        <f>IF(AW19&lt;15,0.8,IF(AND(AW19&gt;=15,AW19&lt;=18),1,IF(AND(AW19&gt;=19,AW19&lt;=25),1.2,1.3)))</f>
        <v>#N/A</v>
      </c>
      <c r="BI19" s="373" t="e">
        <f>(BD19*BG19+BE19*BH19)+BF19/8*2.5+SUM(BD19:BE19)*0.1</f>
        <v>#N/A</v>
      </c>
      <c r="BJ19" s="516" t="e">
        <f t="shared" si="3"/>
        <v>#N/A</v>
      </c>
      <c r="BK19" s="374"/>
      <c r="BL19" s="374"/>
      <c r="BM19" s="374"/>
      <c r="BN19" s="380"/>
      <c r="BO19" s="380"/>
      <c r="BP19" s="1086"/>
      <c r="BQ19" s="375">
        <f>1*0.5</f>
        <v>0.5</v>
      </c>
      <c r="BR19" s="375">
        <f>8*0.3</f>
        <v>2.4</v>
      </c>
      <c r="BS19" s="375" t="e">
        <f>0.2*AW19</f>
        <v>#N/A</v>
      </c>
      <c r="BT19" s="379"/>
      <c r="BU19" s="379"/>
      <c r="BV19" s="1114"/>
      <c r="BW19" s="1114"/>
      <c r="BX19" s="1114"/>
      <c r="BY19" s="379"/>
      <c r="BZ19" s="379"/>
      <c r="CA19" s="379"/>
      <c r="CB19" s="379"/>
      <c r="CC19" s="379"/>
      <c r="CD19" s="1078"/>
      <c r="CE19" s="1082"/>
      <c r="CF19" s="1086"/>
      <c r="CG19" s="1090"/>
      <c r="CH19" s="274"/>
      <c r="CI19" s="272"/>
      <c r="CJ19" s="272"/>
      <c r="CK19" s="272"/>
      <c r="CL19" s="272"/>
      <c r="CN19" s="271" t="e">
        <f>SUM(BR19:BS19)</f>
        <v>#N/A</v>
      </c>
      <c r="CP19" s="268" t="s">
        <v>418</v>
      </c>
    </row>
    <row r="20" spans="1:90" s="268" customFormat="1" ht="12" thickBot="1">
      <c r="A20" s="1109"/>
      <c r="B20" s="1174"/>
      <c r="C20" s="381"/>
      <c r="D20" s="382"/>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83"/>
      <c r="AG20" s="383"/>
      <c r="AH20" s="383"/>
      <c r="AI20" s="383"/>
      <c r="AJ20" s="383"/>
      <c r="AK20" s="383"/>
      <c r="AL20" s="383"/>
      <c r="AM20" s="383"/>
      <c r="AN20" s="383"/>
      <c r="AO20" s="383"/>
      <c r="AP20" s="383"/>
      <c r="AQ20" s="383"/>
      <c r="AR20" s="383"/>
      <c r="AS20" s="383"/>
      <c r="AT20" s="383"/>
      <c r="AU20" s="1114"/>
      <c r="AV20" s="367" t="e">
        <f>VLOOKUP(D20,'DANH SACH H'!$A$2:$A$7,2,0)</f>
        <v>#N/A</v>
      </c>
      <c r="AW20" s="373" t="e">
        <f>VLOOKUP(D20,'[1]DANH SACH H'!$A$1:$C$11,3,0)</f>
        <v>#N/A</v>
      </c>
      <c r="AX20" s="373"/>
      <c r="AY20" s="373"/>
      <c r="AZ20" s="373"/>
      <c r="BA20" s="373"/>
      <c r="BB20" s="373"/>
      <c r="BC20" s="373"/>
      <c r="BD20" s="373"/>
      <c r="BE20" s="373"/>
      <c r="BF20" s="373"/>
      <c r="BG20" s="373"/>
      <c r="BH20" s="373"/>
      <c r="BI20" s="373"/>
      <c r="BJ20" s="373"/>
      <c r="BK20" s="374"/>
      <c r="BL20" s="374"/>
      <c r="BM20" s="380"/>
      <c r="BN20" s="380"/>
      <c r="BO20" s="380"/>
      <c r="BP20" s="1086"/>
      <c r="BQ20" s="384"/>
      <c r="BR20" s="384"/>
      <c r="BS20" s="384"/>
      <c r="BT20" s="379"/>
      <c r="BU20" s="379" t="e">
        <f>2*AW20</f>
        <v>#N/A</v>
      </c>
      <c r="BV20" s="1114"/>
      <c r="BW20" s="1114"/>
      <c r="BX20" s="1114"/>
      <c r="BY20" s="379"/>
      <c r="BZ20" s="379"/>
      <c r="CA20" s="379"/>
      <c r="CB20" s="379"/>
      <c r="CC20" s="379"/>
      <c r="CD20" s="1078"/>
      <c r="CE20" s="1082"/>
      <c r="CF20" s="1086"/>
      <c r="CG20" s="1090"/>
      <c r="CH20" s="274"/>
      <c r="CI20" s="272"/>
      <c r="CJ20" s="272"/>
      <c r="CK20" s="272"/>
      <c r="CL20" s="272"/>
    </row>
    <row r="21" spans="1:90" s="268" customFormat="1" ht="12" thickBot="1">
      <c r="A21" s="1109"/>
      <c r="B21" s="1174"/>
      <c r="C21" s="385"/>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1114"/>
      <c r="AV21" s="367" t="e">
        <f>VLOOKUP(D21,'DANH SACH H'!$A$2:$A$7,2,0)</f>
        <v>#N/A</v>
      </c>
      <c r="AW21" s="373"/>
      <c r="AX21" s="373"/>
      <c r="AY21" s="373"/>
      <c r="AZ21" s="373"/>
      <c r="BA21" s="373"/>
      <c r="BB21" s="373"/>
      <c r="BC21" s="373"/>
      <c r="BD21" s="373"/>
      <c r="BE21" s="373"/>
      <c r="BF21" s="373"/>
      <c r="BG21" s="373"/>
      <c r="BH21" s="373"/>
      <c r="BI21" s="373"/>
      <c r="BJ21" s="373"/>
      <c r="BK21" s="374"/>
      <c r="BL21" s="374"/>
      <c r="BM21" s="380"/>
      <c r="BN21" s="380"/>
      <c r="BO21" s="380"/>
      <c r="BP21" s="1086"/>
      <c r="BQ21" s="384"/>
      <c r="BR21" s="384"/>
      <c r="BS21" s="384"/>
      <c r="BT21" s="379"/>
      <c r="BU21" s="379"/>
      <c r="BV21" s="1114"/>
      <c r="BW21" s="1114"/>
      <c r="BX21" s="1114"/>
      <c r="BY21" s="379"/>
      <c r="BZ21" s="379"/>
      <c r="CA21" s="379"/>
      <c r="CB21" s="379"/>
      <c r="CC21" s="379"/>
      <c r="CD21" s="1078"/>
      <c r="CE21" s="1082"/>
      <c r="CF21" s="1086"/>
      <c r="CG21" s="1090"/>
      <c r="CH21" s="274"/>
      <c r="CI21" s="272"/>
      <c r="CJ21" s="272"/>
      <c r="CK21" s="272"/>
      <c r="CL21" s="272"/>
    </row>
    <row r="22" spans="1:94" s="268" customFormat="1" ht="16.5" customHeight="1" thickBot="1">
      <c r="A22" s="1171"/>
      <c r="B22" s="1175"/>
      <c r="C22" s="386"/>
      <c r="D22" s="373"/>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1115"/>
      <c r="AV22" s="367" t="e">
        <f>VLOOKUP(D22,'DANH SACH H'!$A$2:$A$7,2,0)</f>
        <v>#N/A</v>
      </c>
      <c r="AW22" s="387" t="e">
        <f>VLOOKUP(D22,'[1]DANH SACH H'!$A$1:$C$11,3,0)</f>
        <v>#N/A</v>
      </c>
      <c r="AX22" s="387"/>
      <c r="AY22" s="387"/>
      <c r="AZ22" s="387"/>
      <c r="BA22" s="387"/>
      <c r="BB22" s="387"/>
      <c r="BC22" s="387"/>
      <c r="BD22" s="387"/>
      <c r="BE22" s="387"/>
      <c r="BF22" s="387"/>
      <c r="BG22" s="387"/>
      <c r="BH22" s="387"/>
      <c r="BI22" s="387"/>
      <c r="BJ22" s="387"/>
      <c r="BK22" s="389"/>
      <c r="BL22" s="389"/>
      <c r="BM22" s="387"/>
      <c r="BN22" s="388"/>
      <c r="BO22" s="388">
        <f>504*15%</f>
        <v>75.6</v>
      </c>
      <c r="BP22" s="1087"/>
      <c r="BQ22" s="389"/>
      <c r="BR22" s="389"/>
      <c r="BS22" s="389"/>
      <c r="BT22" s="387"/>
      <c r="BU22" s="387"/>
      <c r="BV22" s="1115"/>
      <c r="BW22" s="1115"/>
      <c r="BX22" s="1115"/>
      <c r="BY22" s="387"/>
      <c r="BZ22" s="387"/>
      <c r="CA22" s="387"/>
      <c r="CB22" s="387"/>
      <c r="CC22" s="387"/>
      <c r="CD22" s="1079"/>
      <c r="CE22" s="1083"/>
      <c r="CF22" s="1087"/>
      <c r="CG22" s="1091"/>
      <c r="CH22" s="274"/>
      <c r="CI22" s="272"/>
      <c r="CJ22" s="272"/>
      <c r="CK22" s="272"/>
      <c r="CL22" s="272"/>
      <c r="CP22" s="272"/>
    </row>
    <row r="23" spans="1:90" s="268" customFormat="1" ht="18.75" customHeight="1">
      <c r="A23" s="1163">
        <v>2</v>
      </c>
      <c r="B23" s="1166" t="s">
        <v>92</v>
      </c>
      <c r="C23" s="390" t="s">
        <v>353</v>
      </c>
      <c r="D23" s="393" t="s">
        <v>149</v>
      </c>
      <c r="E23" s="391">
        <v>6</v>
      </c>
      <c r="F23" s="391">
        <v>6</v>
      </c>
      <c r="G23" s="391">
        <v>6</v>
      </c>
      <c r="H23" s="391">
        <v>6</v>
      </c>
      <c r="I23" s="391">
        <v>6</v>
      </c>
      <c r="J23" s="391">
        <v>6</v>
      </c>
      <c r="K23" s="391">
        <v>6</v>
      </c>
      <c r="L23" s="391">
        <v>6</v>
      </c>
      <c r="M23" s="391">
        <v>6</v>
      </c>
      <c r="N23" s="391">
        <v>6</v>
      </c>
      <c r="O23" s="391">
        <v>6</v>
      </c>
      <c r="P23" s="391">
        <v>6</v>
      </c>
      <c r="Q23" s="391">
        <v>6</v>
      </c>
      <c r="R23" s="391">
        <v>6</v>
      </c>
      <c r="S23" s="391">
        <v>6</v>
      </c>
      <c r="T23" s="391"/>
      <c r="U23" s="391"/>
      <c r="V23" s="391"/>
      <c r="W23" s="391"/>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2"/>
      <c r="AU23" s="1143">
        <f>SUM(E23:W26)+SUM(Z27:AG32)</f>
        <v>766</v>
      </c>
      <c r="AV23" s="393">
        <f>VLOOKUP(D23,'[1]DANH SACH H'!$A$1:$C$11,2,0)</f>
        <v>23</v>
      </c>
      <c r="AW23" s="393">
        <f>VLOOKUP(D23,'[1]DANH SACH H'!$A$1:$C$11,3,0)</f>
        <v>20</v>
      </c>
      <c r="AX23" s="393">
        <v>15</v>
      </c>
      <c r="AY23" s="393">
        <v>75</v>
      </c>
      <c r="AZ23" s="393"/>
      <c r="BA23" s="393">
        <f>IF(AV23&lt;25,0.8,IF(AND(AV23&gt;=25,AV23&lt;=35),1,IF(AND(AV23&gt;=36,AV23&lt;=50),1.2,1.3)))</f>
        <v>0.8</v>
      </c>
      <c r="BB23" s="393">
        <f>IF(AV23&lt;15,0.8,IF(AND(AV23&gt;=15,AV23&lt;=18),1,IF(AND(AV23&gt;=19,AV23&lt;=25),1.2,1.3)))</f>
        <v>1.2</v>
      </c>
      <c r="BC23" s="393">
        <f>(AX23*BA23+AY23*BB23)+AZ23/8*2.5+SUM(AX23:AY23)*0.1</f>
        <v>111</v>
      </c>
      <c r="BD23" s="393"/>
      <c r="BE23" s="393"/>
      <c r="BF23" s="393"/>
      <c r="BG23" s="406"/>
      <c r="BH23" s="406"/>
      <c r="BI23" s="406"/>
      <c r="BJ23" s="517">
        <f>BC23+BI23</f>
        <v>111</v>
      </c>
      <c r="BK23" s="401"/>
      <c r="BL23" s="401"/>
      <c r="BM23" s="393"/>
      <c r="BN23" s="1143"/>
      <c r="BO23" s="394"/>
      <c r="BP23" s="1146"/>
      <c r="BQ23" s="395">
        <f>1*0.5</f>
        <v>0.5</v>
      </c>
      <c r="BR23" s="395">
        <f>8*0.3</f>
        <v>2.4</v>
      </c>
      <c r="BS23" s="395">
        <f>0.2*AV23</f>
        <v>4.6000000000000005</v>
      </c>
      <c r="BT23" s="393"/>
      <c r="BU23" s="393"/>
      <c r="BV23" s="1143"/>
      <c r="BW23" s="1143"/>
      <c r="BX23" s="1143">
        <f>SUM(BN23:BW34)</f>
        <v>75.8</v>
      </c>
      <c r="BY23" s="393"/>
      <c r="BZ23" s="393"/>
      <c r="CA23" s="393"/>
      <c r="CB23" s="393"/>
      <c r="CC23" s="394"/>
      <c r="CD23" s="1146">
        <f>SUM(BJ23:BJ32)+BX23</f>
        <v>1191.2</v>
      </c>
      <c r="CE23" s="1149">
        <v>560</v>
      </c>
      <c r="CF23" s="1146">
        <f>CD23-CE23</f>
        <v>631.2</v>
      </c>
      <c r="CG23" s="1152"/>
      <c r="CI23" s="272"/>
      <c r="CJ23" s="518">
        <f>SUM(BR23:BS23)</f>
        <v>7</v>
      </c>
      <c r="CK23" s="272"/>
      <c r="CL23" s="272" t="s">
        <v>130</v>
      </c>
    </row>
    <row r="24" spans="1:90" s="268" customFormat="1" ht="11.25">
      <c r="A24" s="1164"/>
      <c r="B24" s="1167"/>
      <c r="C24" s="396" t="s">
        <v>354</v>
      </c>
      <c r="D24" s="399" t="s">
        <v>149</v>
      </c>
      <c r="E24" s="397">
        <v>8</v>
      </c>
      <c r="F24" s="397">
        <v>8</v>
      </c>
      <c r="G24" s="397">
        <v>8</v>
      </c>
      <c r="H24" s="397">
        <v>8</v>
      </c>
      <c r="I24" s="397">
        <v>8</v>
      </c>
      <c r="J24" s="397">
        <v>8</v>
      </c>
      <c r="K24" s="397">
        <v>8</v>
      </c>
      <c r="L24" s="397">
        <v>8</v>
      </c>
      <c r="M24" s="397">
        <v>8</v>
      </c>
      <c r="N24" s="397">
        <v>8</v>
      </c>
      <c r="O24" s="397">
        <v>8</v>
      </c>
      <c r="P24" s="397">
        <v>8</v>
      </c>
      <c r="Q24" s="397">
        <v>8</v>
      </c>
      <c r="R24" s="397">
        <v>8</v>
      </c>
      <c r="S24" s="397">
        <v>8</v>
      </c>
      <c r="T24" s="397">
        <v>8</v>
      </c>
      <c r="U24" s="397">
        <v>8</v>
      </c>
      <c r="V24" s="397">
        <v>8</v>
      </c>
      <c r="W24" s="397">
        <v>6</v>
      </c>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1144"/>
      <c r="AV24" s="399">
        <f>VLOOKUP(D24,'[1]DANH SACH H'!$A$1:$C$11,2,0)</f>
        <v>23</v>
      </c>
      <c r="AW24" s="399">
        <f>VLOOKUP(D24,'[1]DANH SACH H'!$A$1:$C$11,3,0)</f>
        <v>20</v>
      </c>
      <c r="AX24" s="399">
        <v>34</v>
      </c>
      <c r="AY24" s="399">
        <v>116</v>
      </c>
      <c r="AZ24" s="399"/>
      <c r="BA24" s="399">
        <f>IF(AV24&lt;25,0.8,IF(AND(AV24&gt;=25,AV24&lt;=35),1,IF(AND(AV24&gt;=36,AV24&lt;=50),1.2,1.3)))</f>
        <v>0.8</v>
      </c>
      <c r="BB24" s="399">
        <f>IF(AV24&lt;15,0.8,IF(AND(AV24&gt;=15,AV24&lt;=18),1,IF(AND(AV24&gt;=19,AV24&lt;=25),1.2,1.3)))</f>
        <v>1.2</v>
      </c>
      <c r="BC24" s="399">
        <f>(AX24*BA24+AY24*BB24)+AZ24/8*2.5+SUM(AX24:AY24)*0.1</f>
        <v>181.39999999999998</v>
      </c>
      <c r="BD24" s="399"/>
      <c r="BE24" s="399"/>
      <c r="BF24" s="399"/>
      <c r="BG24" s="399"/>
      <c r="BH24" s="399"/>
      <c r="BI24" s="399"/>
      <c r="BJ24" s="517">
        <f aca="true" t="shared" si="4" ref="BJ24:BJ32">BC24+BI24</f>
        <v>181.39999999999998</v>
      </c>
      <c r="BK24" s="401"/>
      <c r="BL24" s="401"/>
      <c r="BM24" s="399"/>
      <c r="BN24" s="1144"/>
      <c r="BO24" s="400"/>
      <c r="BP24" s="1147"/>
      <c r="BQ24" s="401">
        <f aca="true" t="shared" si="5" ref="BQ24:BQ32">1*0.5</f>
        <v>0.5</v>
      </c>
      <c r="BR24" s="401">
        <f aca="true" t="shared" si="6" ref="BR24:BR32">8*0.3</f>
        <v>2.4</v>
      </c>
      <c r="BS24" s="401">
        <f>0.2*AV24</f>
        <v>4.6000000000000005</v>
      </c>
      <c r="BT24" s="399"/>
      <c r="BU24" s="399"/>
      <c r="BV24" s="1144"/>
      <c r="BW24" s="1144"/>
      <c r="BX24" s="1144"/>
      <c r="BY24" s="399"/>
      <c r="BZ24" s="399"/>
      <c r="CA24" s="399"/>
      <c r="CB24" s="399"/>
      <c r="CC24" s="400"/>
      <c r="CD24" s="1147"/>
      <c r="CE24" s="1150"/>
      <c r="CF24" s="1147"/>
      <c r="CG24" s="1153"/>
      <c r="CI24" s="272"/>
      <c r="CJ24" s="518">
        <f>SUM(BR24:BS24)</f>
        <v>7</v>
      </c>
      <c r="CK24" s="272"/>
      <c r="CL24" s="272" t="s">
        <v>130</v>
      </c>
    </row>
    <row r="25" spans="1:90" s="268" customFormat="1" ht="11.25">
      <c r="A25" s="1164"/>
      <c r="B25" s="1167"/>
      <c r="C25" s="402" t="s">
        <v>355</v>
      </c>
      <c r="D25" s="399" t="s">
        <v>215</v>
      </c>
      <c r="E25" s="397"/>
      <c r="F25" s="397"/>
      <c r="G25" s="397"/>
      <c r="H25" s="397">
        <v>8</v>
      </c>
      <c r="I25" s="397">
        <v>8</v>
      </c>
      <c r="J25" s="397">
        <v>8</v>
      </c>
      <c r="K25" s="397">
        <v>8</v>
      </c>
      <c r="L25" s="397">
        <v>8</v>
      </c>
      <c r="M25" s="397">
        <v>8</v>
      </c>
      <c r="N25" s="397">
        <v>8</v>
      </c>
      <c r="O25" s="397">
        <v>8</v>
      </c>
      <c r="P25" s="397">
        <v>8</v>
      </c>
      <c r="Q25" s="397">
        <v>8</v>
      </c>
      <c r="R25" s="397">
        <v>8</v>
      </c>
      <c r="S25" s="397">
        <v>8</v>
      </c>
      <c r="T25" s="397">
        <v>8</v>
      </c>
      <c r="U25" s="397">
        <v>16</v>
      </c>
      <c r="V25" s="397">
        <v>16</v>
      </c>
      <c r="W25" s="397">
        <v>14</v>
      </c>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1144"/>
      <c r="AV25" s="399">
        <f>VLOOKUP(D25,'[1]DANH SACH H'!$A$1:$C$11,2,0)</f>
        <v>26</v>
      </c>
      <c r="AW25" s="399">
        <f>VLOOKUP(D25,'[1]DANH SACH H'!$A$1:$C$11,3,0)</f>
        <v>24</v>
      </c>
      <c r="AX25" s="399">
        <v>22</v>
      </c>
      <c r="AY25" s="399">
        <v>128</v>
      </c>
      <c r="AZ25" s="399"/>
      <c r="BA25" s="399">
        <f>IF(AV25&lt;25,0.8,IF(AND(AV25&gt;=25,AV25&lt;=35),1,IF(AND(AV25&gt;=36,AV25&lt;=50),1.2,1.3)))</f>
        <v>1</v>
      </c>
      <c r="BB25" s="399">
        <f>IF(AV25&lt;15,0.8,IF(AND(AV25&gt;=15,AV25&lt;=18),1,IF(AND(AV25&gt;=19,AV25&lt;=25),1.2,1.3)))</f>
        <v>1.3</v>
      </c>
      <c r="BC25" s="399">
        <f>(AX25*BA25+AY25*BB25)+AZ25/8*2.5</f>
        <v>188.4</v>
      </c>
      <c r="BD25" s="399"/>
      <c r="BE25" s="399"/>
      <c r="BF25" s="399"/>
      <c r="BG25" s="399"/>
      <c r="BH25" s="399"/>
      <c r="BI25" s="399"/>
      <c r="BJ25" s="517">
        <f t="shared" si="4"/>
        <v>188.4</v>
      </c>
      <c r="BK25" s="401"/>
      <c r="BL25" s="401"/>
      <c r="BM25" s="399"/>
      <c r="BN25" s="1144"/>
      <c r="BO25" s="400"/>
      <c r="BP25" s="1147"/>
      <c r="BQ25" s="401">
        <f t="shared" si="5"/>
        <v>0.5</v>
      </c>
      <c r="BR25" s="401">
        <f t="shared" si="6"/>
        <v>2.4</v>
      </c>
      <c r="BS25" s="401">
        <f>0.2*AV25</f>
        <v>5.2</v>
      </c>
      <c r="BT25" s="399"/>
      <c r="BU25" s="399"/>
      <c r="BV25" s="1144"/>
      <c r="BW25" s="1144"/>
      <c r="BX25" s="1144"/>
      <c r="BY25" s="399"/>
      <c r="BZ25" s="399"/>
      <c r="CA25" s="399"/>
      <c r="CB25" s="399"/>
      <c r="CC25" s="400"/>
      <c r="CD25" s="1147"/>
      <c r="CE25" s="1150"/>
      <c r="CF25" s="1147"/>
      <c r="CG25" s="1153"/>
      <c r="CI25" s="272"/>
      <c r="CJ25" s="518">
        <f>SUM(BR25:BS25)</f>
        <v>7.6</v>
      </c>
      <c r="CK25" s="272"/>
      <c r="CL25" s="272"/>
    </row>
    <row r="26" spans="1:90" s="268" customFormat="1" ht="11.25">
      <c r="A26" s="1164"/>
      <c r="B26" s="1167"/>
      <c r="C26" s="403" t="s">
        <v>356</v>
      </c>
      <c r="D26" s="399" t="s">
        <v>352</v>
      </c>
      <c r="E26" s="399">
        <v>8</v>
      </c>
      <c r="F26" s="399">
        <v>8</v>
      </c>
      <c r="G26" s="399">
        <v>8</v>
      </c>
      <c r="H26" s="399">
        <v>8</v>
      </c>
      <c r="I26" s="399">
        <v>8</v>
      </c>
      <c r="J26" s="399">
        <v>8</v>
      </c>
      <c r="K26" s="399">
        <v>8</v>
      </c>
      <c r="L26" s="399">
        <v>8</v>
      </c>
      <c r="M26" s="399">
        <v>8</v>
      </c>
      <c r="N26" s="399">
        <v>8</v>
      </c>
      <c r="O26" s="399">
        <v>8</v>
      </c>
      <c r="P26" s="399">
        <v>4</v>
      </c>
      <c r="Q26" s="399">
        <v>4</v>
      </c>
      <c r="R26" s="399">
        <v>4</v>
      </c>
      <c r="S26" s="399">
        <v>4</v>
      </c>
      <c r="T26" s="399">
        <v>4</v>
      </c>
      <c r="U26" s="399">
        <v>4</v>
      </c>
      <c r="V26" s="399">
        <v>4</v>
      </c>
      <c r="W26" s="399">
        <v>4</v>
      </c>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1144"/>
      <c r="AV26" s="399">
        <f>VLOOKUP(D26,'[1]DANH SACH H'!$A$1:$C$11,2,0)</f>
        <v>15</v>
      </c>
      <c r="AW26" s="399">
        <f>VLOOKUP(D26,'[1]DANH SACH H'!$A$1:$C$11,3,0)</f>
        <v>15</v>
      </c>
      <c r="AX26" s="399">
        <v>15</v>
      </c>
      <c r="AY26" s="399">
        <v>105</v>
      </c>
      <c r="AZ26" s="399"/>
      <c r="BA26" s="399">
        <f>IF(AV26&lt;25,0.8,IF(AND(AV26&gt;=25,AV26&lt;=35),1,IF(AND(AV26&gt;=36,AV26&lt;=50),1.2,1.3)))</f>
        <v>0.8</v>
      </c>
      <c r="BB26" s="399">
        <f>IF(AV26&lt;15,0.8,IF(AND(AV26&gt;=15,AV26&lt;=18),1,IF(AND(AV26&gt;=19,AV26&lt;=25),1.2,1.3)))</f>
        <v>1</v>
      </c>
      <c r="BC26" s="399">
        <f>(AX26*BA26+AY26*BB26)+AZ26/8*2.5</f>
        <v>117</v>
      </c>
      <c r="BD26" s="399"/>
      <c r="BE26" s="399"/>
      <c r="BF26" s="399"/>
      <c r="BG26" s="399"/>
      <c r="BH26" s="399"/>
      <c r="BI26" s="399"/>
      <c r="BJ26" s="517">
        <f t="shared" si="4"/>
        <v>117</v>
      </c>
      <c r="BK26" s="401"/>
      <c r="BL26" s="401"/>
      <c r="BM26" s="399"/>
      <c r="BN26" s="1144"/>
      <c r="BO26" s="400"/>
      <c r="BP26" s="1147"/>
      <c r="BQ26" s="401">
        <f t="shared" si="5"/>
        <v>0.5</v>
      </c>
      <c r="BR26" s="401">
        <f t="shared" si="6"/>
        <v>2.4</v>
      </c>
      <c r="BS26" s="401">
        <f>0.2*AV26</f>
        <v>3</v>
      </c>
      <c r="BT26" s="399"/>
      <c r="BU26" s="399"/>
      <c r="BV26" s="1144"/>
      <c r="BW26" s="1144"/>
      <c r="BX26" s="1144"/>
      <c r="BY26" s="399"/>
      <c r="BZ26" s="399"/>
      <c r="CA26" s="399"/>
      <c r="CB26" s="399"/>
      <c r="CC26" s="400"/>
      <c r="CD26" s="1147"/>
      <c r="CE26" s="1150"/>
      <c r="CF26" s="1147"/>
      <c r="CG26" s="1153"/>
      <c r="CI26" s="272"/>
      <c r="CJ26" s="518">
        <f>SUM(BR26:BS26)</f>
        <v>5.4</v>
      </c>
      <c r="CK26" s="272"/>
      <c r="CL26" s="272" t="s">
        <v>130</v>
      </c>
    </row>
    <row r="27" spans="1:94" s="268" customFormat="1" ht="9.75" customHeight="1">
      <c r="A27" s="1164"/>
      <c r="B27" s="1167"/>
      <c r="C27" s="404" t="s">
        <v>357</v>
      </c>
      <c r="D27" s="399" t="s">
        <v>134</v>
      </c>
      <c r="E27" s="251"/>
      <c r="F27" s="251"/>
      <c r="G27" s="251"/>
      <c r="H27" s="251"/>
      <c r="I27" s="251"/>
      <c r="J27" s="251"/>
      <c r="K27" s="251"/>
      <c r="L27" s="251"/>
      <c r="M27" s="251"/>
      <c r="N27" s="251"/>
      <c r="O27" s="251"/>
      <c r="P27" s="251"/>
      <c r="Q27" s="251"/>
      <c r="R27" s="251"/>
      <c r="S27" s="251"/>
      <c r="T27" s="251"/>
      <c r="U27" s="251"/>
      <c r="V27" s="251"/>
      <c r="W27" s="251"/>
      <c r="X27" s="324"/>
      <c r="Y27" s="345"/>
      <c r="Z27" s="167">
        <v>16</v>
      </c>
      <c r="AA27" s="167">
        <v>16</v>
      </c>
      <c r="AB27" s="167">
        <v>16</v>
      </c>
      <c r="AC27" s="167">
        <v>16</v>
      </c>
      <c r="AD27" s="167">
        <v>16</v>
      </c>
      <c r="AE27" s="167">
        <v>16</v>
      </c>
      <c r="AF27" s="167">
        <v>16</v>
      </c>
      <c r="AG27" s="167">
        <v>16</v>
      </c>
      <c r="AH27" s="167">
        <v>12</v>
      </c>
      <c r="AI27" s="167"/>
      <c r="AJ27" s="167"/>
      <c r="AK27" s="167"/>
      <c r="AL27" s="167"/>
      <c r="AM27" s="16"/>
      <c r="AN27" s="16"/>
      <c r="AO27" s="16"/>
      <c r="AP27" s="16"/>
      <c r="AQ27" s="16"/>
      <c r="AR27" s="16"/>
      <c r="AS27" s="16"/>
      <c r="AT27" s="345"/>
      <c r="AU27" s="1144"/>
      <c r="AV27" s="399">
        <f>VLOOKUP(D27,'[1]DANH SACH H'!$A$1:$C$11,2,0)</f>
        <v>21</v>
      </c>
      <c r="AW27" s="399">
        <f>VLOOKUP(D27,'[1]DANH SACH H'!$A$1:$C$11,3,0)</f>
        <v>21</v>
      </c>
      <c r="AX27" s="399"/>
      <c r="AY27" s="399"/>
      <c r="AZ27" s="399"/>
      <c r="BA27" s="399"/>
      <c r="BB27" s="399"/>
      <c r="BC27" s="399"/>
      <c r="BD27" s="399">
        <v>20</v>
      </c>
      <c r="BE27" s="399">
        <v>120</v>
      </c>
      <c r="BF27" s="399"/>
      <c r="BG27" s="399">
        <f>IF(AW27&lt;25,0.8,IF(AND(AW27&gt;=25,AW27&lt;=35),1,IF(AND(AW27&gt;=36,AW27&lt;=50),1.2,1.3)))</f>
        <v>0.8</v>
      </c>
      <c r="BH27" s="399">
        <f>IF(AW27&lt;15,0.8,IF(AND(AW27&gt;=15,AW27&lt;=18),1,IF(AND(AW27&gt;=19,AW27&lt;=25),1.2,1.3)))</f>
        <v>1.2</v>
      </c>
      <c r="BI27" s="399">
        <f>(BD27*BG27+BE27*BH27)+BF27/8*2.5+SUM(BD27:BE27)*0.1</f>
        <v>174</v>
      </c>
      <c r="BJ27" s="517">
        <f t="shared" si="4"/>
        <v>174</v>
      </c>
      <c r="BK27" s="401"/>
      <c r="BL27" s="401"/>
      <c r="BM27" s="399"/>
      <c r="BN27" s="399"/>
      <c r="BO27" s="400"/>
      <c r="BP27" s="1147"/>
      <c r="BQ27" s="401">
        <f t="shared" si="5"/>
        <v>0.5</v>
      </c>
      <c r="BR27" s="401">
        <f t="shared" si="6"/>
        <v>2.4</v>
      </c>
      <c r="BS27" s="401">
        <f>0.2*AW27</f>
        <v>4.2</v>
      </c>
      <c r="BT27" s="399"/>
      <c r="BU27" s="399"/>
      <c r="BV27" s="1144"/>
      <c r="BW27" s="1144"/>
      <c r="BX27" s="1144"/>
      <c r="BY27" s="399"/>
      <c r="BZ27" s="399"/>
      <c r="CA27" s="399"/>
      <c r="CB27" s="399"/>
      <c r="CC27" s="400"/>
      <c r="CD27" s="1147"/>
      <c r="CE27" s="1150"/>
      <c r="CF27" s="1147"/>
      <c r="CG27" s="1153"/>
      <c r="CI27" s="272"/>
      <c r="CJ27" s="272"/>
      <c r="CK27" s="272"/>
      <c r="CL27" s="272"/>
      <c r="CN27" s="401">
        <f>SUM(BR27:BS27)</f>
        <v>6.6</v>
      </c>
      <c r="CP27" s="268" t="s">
        <v>358</v>
      </c>
    </row>
    <row r="28" spans="1:92" s="268" customFormat="1" ht="9.75" customHeight="1">
      <c r="A28" s="1164"/>
      <c r="B28" s="1167"/>
      <c r="C28" s="400" t="s">
        <v>307</v>
      </c>
      <c r="D28" s="399" t="s">
        <v>359</v>
      </c>
      <c r="E28" s="251"/>
      <c r="F28" s="251"/>
      <c r="G28" s="251"/>
      <c r="H28" s="251"/>
      <c r="I28" s="251"/>
      <c r="J28" s="251"/>
      <c r="K28" s="251"/>
      <c r="L28" s="251"/>
      <c r="M28" s="251"/>
      <c r="N28" s="251"/>
      <c r="O28" s="251"/>
      <c r="P28" s="251"/>
      <c r="Q28" s="251"/>
      <c r="R28" s="251"/>
      <c r="S28" s="251"/>
      <c r="T28" s="251"/>
      <c r="U28" s="251"/>
      <c r="V28" s="251"/>
      <c r="W28" s="251"/>
      <c r="X28" s="324"/>
      <c r="Y28" s="345"/>
      <c r="Z28" s="167"/>
      <c r="AA28" s="167"/>
      <c r="AB28" s="167"/>
      <c r="AC28" s="167"/>
      <c r="AD28" s="167"/>
      <c r="AE28" s="167"/>
      <c r="AF28" s="167"/>
      <c r="AG28" s="167"/>
      <c r="AH28" s="167"/>
      <c r="AI28" s="167"/>
      <c r="AJ28" s="167"/>
      <c r="AK28" s="167"/>
      <c r="AL28" s="167"/>
      <c r="AM28" s="167"/>
      <c r="AN28" s="167"/>
      <c r="AO28" s="167"/>
      <c r="AP28" s="167"/>
      <c r="AQ28" s="167"/>
      <c r="AR28" s="167"/>
      <c r="AS28" s="167"/>
      <c r="AT28" s="345"/>
      <c r="AU28" s="1144"/>
      <c r="AV28" s="399">
        <f>VLOOKUP(D28,'[1]DANH SACH H'!$A$1:$C$11,2,0)</f>
        <v>7</v>
      </c>
      <c r="AW28" s="399">
        <f>VLOOKUP(D28,'[1]DANH SACH H'!$A$1:$C$11,3,0)</f>
        <v>5</v>
      </c>
      <c r="AX28" s="399"/>
      <c r="AY28" s="399"/>
      <c r="AZ28" s="399"/>
      <c r="BA28" s="399"/>
      <c r="BB28" s="399"/>
      <c r="BC28" s="399"/>
      <c r="BD28" s="399"/>
      <c r="BE28" s="399"/>
      <c r="BF28" s="399"/>
      <c r="BG28" s="399"/>
      <c r="BH28" s="399"/>
      <c r="BI28" s="399"/>
      <c r="BJ28" s="517"/>
      <c r="BK28" s="401"/>
      <c r="BL28" s="401"/>
      <c r="BM28" s="399"/>
      <c r="BN28" s="399"/>
      <c r="BO28" s="400"/>
      <c r="BP28" s="1147"/>
      <c r="BQ28" s="401"/>
      <c r="BR28" s="401"/>
      <c r="BS28" s="401"/>
      <c r="BT28" s="399">
        <f>2*AW28</f>
        <v>10</v>
      </c>
      <c r="BU28" s="399"/>
      <c r="BV28" s="1144"/>
      <c r="BW28" s="1144"/>
      <c r="BX28" s="1144"/>
      <c r="BY28" s="399"/>
      <c r="BZ28" s="399"/>
      <c r="CA28" s="399"/>
      <c r="CB28" s="399"/>
      <c r="CC28" s="400"/>
      <c r="CD28" s="1147"/>
      <c r="CE28" s="1150"/>
      <c r="CF28" s="1147"/>
      <c r="CG28" s="1153"/>
      <c r="CI28" s="272"/>
      <c r="CJ28" s="272"/>
      <c r="CK28" s="272"/>
      <c r="CL28" s="272"/>
      <c r="CN28" s="401">
        <f>SUM(BR28:BS28)</f>
        <v>0</v>
      </c>
    </row>
    <row r="29" spans="1:92" s="268" customFormat="1" ht="9.75" customHeight="1">
      <c r="A29" s="1164"/>
      <c r="B29" s="1167"/>
      <c r="C29" s="405" t="s">
        <v>360</v>
      </c>
      <c r="D29" s="406" t="s">
        <v>359</v>
      </c>
      <c r="E29" s="251"/>
      <c r="F29" s="251"/>
      <c r="G29" s="251"/>
      <c r="H29" s="251"/>
      <c r="I29" s="251"/>
      <c r="J29" s="251"/>
      <c r="K29" s="251"/>
      <c r="L29" s="251"/>
      <c r="M29" s="251"/>
      <c r="N29" s="251"/>
      <c r="O29" s="251"/>
      <c r="P29" s="251"/>
      <c r="Q29" s="251"/>
      <c r="R29" s="251"/>
      <c r="S29" s="251"/>
      <c r="T29" s="251"/>
      <c r="U29" s="251"/>
      <c r="V29" s="251"/>
      <c r="W29" s="251"/>
      <c r="X29" s="324"/>
      <c r="Y29" s="345"/>
      <c r="Z29" s="306"/>
      <c r="AA29" s="306"/>
      <c r="AB29" s="306"/>
      <c r="AC29" s="306"/>
      <c r="AD29" s="306"/>
      <c r="AE29" s="306"/>
      <c r="AF29" s="306"/>
      <c r="AG29" s="306"/>
      <c r="AH29" s="306"/>
      <c r="AI29" s="306"/>
      <c r="AJ29" s="306"/>
      <c r="AK29" s="306"/>
      <c r="AL29" s="306"/>
      <c r="AM29" s="306"/>
      <c r="AN29" s="306"/>
      <c r="AO29" s="306"/>
      <c r="AP29" s="306"/>
      <c r="AQ29" s="306"/>
      <c r="AR29" s="306"/>
      <c r="AS29" s="306"/>
      <c r="AT29" s="324"/>
      <c r="AU29" s="1144"/>
      <c r="AV29" s="399">
        <f>VLOOKUP(D29,'[1]DANH SACH H'!$A$1:$C$11,2,0)</f>
        <v>7</v>
      </c>
      <c r="AW29" s="399">
        <f>VLOOKUP(D29,'[1]DANH SACH H'!$A$1:$C$11,3,0)</f>
        <v>5</v>
      </c>
      <c r="AX29" s="399"/>
      <c r="AY29" s="399"/>
      <c r="AZ29" s="399"/>
      <c r="BA29" s="399"/>
      <c r="BB29" s="399"/>
      <c r="BC29" s="399"/>
      <c r="BD29" s="399"/>
      <c r="BE29" s="399"/>
      <c r="BF29" s="399"/>
      <c r="BG29" s="399"/>
      <c r="BH29" s="399"/>
      <c r="BI29" s="399"/>
      <c r="BJ29" s="517"/>
      <c r="BK29" s="401"/>
      <c r="BL29" s="401"/>
      <c r="BM29" s="399"/>
      <c r="BN29" s="399"/>
      <c r="BO29" s="400"/>
      <c r="BP29" s="1147"/>
      <c r="BQ29" s="401"/>
      <c r="BR29" s="401"/>
      <c r="BS29" s="401"/>
      <c r="BT29" s="399"/>
      <c r="BU29" s="399">
        <f>2*AW29</f>
        <v>10</v>
      </c>
      <c r="BV29" s="1144"/>
      <c r="BW29" s="1144"/>
      <c r="BX29" s="1144"/>
      <c r="BY29" s="399"/>
      <c r="BZ29" s="399"/>
      <c r="CA29" s="399"/>
      <c r="CB29" s="399"/>
      <c r="CC29" s="400"/>
      <c r="CD29" s="1147"/>
      <c r="CE29" s="1150"/>
      <c r="CF29" s="1147"/>
      <c r="CG29" s="1153"/>
      <c r="CI29" s="272"/>
      <c r="CJ29" s="272"/>
      <c r="CK29" s="272"/>
      <c r="CL29" s="272"/>
      <c r="CN29" s="401">
        <f>SUM(BR29:BS29)</f>
        <v>0</v>
      </c>
    </row>
    <row r="30" spans="1:94" s="268" customFormat="1" ht="9.75" customHeight="1">
      <c r="A30" s="1164"/>
      <c r="B30" s="1167"/>
      <c r="C30" s="400" t="s">
        <v>361</v>
      </c>
      <c r="D30" s="399" t="s">
        <v>362</v>
      </c>
      <c r="E30" s="251"/>
      <c r="F30" s="251"/>
      <c r="G30" s="251"/>
      <c r="H30" s="251"/>
      <c r="I30" s="251"/>
      <c r="J30" s="251"/>
      <c r="K30" s="251"/>
      <c r="L30" s="251"/>
      <c r="M30" s="251"/>
      <c r="N30" s="251"/>
      <c r="O30" s="251"/>
      <c r="P30" s="251"/>
      <c r="Q30" s="251"/>
      <c r="R30" s="251"/>
      <c r="S30" s="251"/>
      <c r="T30" s="251"/>
      <c r="U30" s="251"/>
      <c r="V30" s="251"/>
      <c r="W30" s="251"/>
      <c r="X30" s="324"/>
      <c r="Y30" s="345"/>
      <c r="Z30" s="167"/>
      <c r="AA30" s="167"/>
      <c r="AB30" s="167"/>
      <c r="AC30" s="167"/>
      <c r="AD30" s="167"/>
      <c r="AE30" s="167"/>
      <c r="AF30" s="167"/>
      <c r="AG30" s="167"/>
      <c r="AH30" s="167">
        <v>16</v>
      </c>
      <c r="AI30" s="167">
        <v>16</v>
      </c>
      <c r="AJ30" s="167">
        <v>16</v>
      </c>
      <c r="AK30" s="167">
        <v>16</v>
      </c>
      <c r="AL30" s="167">
        <v>16</v>
      </c>
      <c r="AM30" s="167">
        <v>10</v>
      </c>
      <c r="AN30" s="167"/>
      <c r="AO30" s="167"/>
      <c r="AP30" s="167"/>
      <c r="AQ30" s="167"/>
      <c r="AR30" s="167"/>
      <c r="AS30" s="167"/>
      <c r="AT30" s="345"/>
      <c r="AU30" s="1144"/>
      <c r="AV30" s="399">
        <f>VLOOKUP(D30,'[1]DANH SACH H'!$A$1:$C$11,2,0)</f>
        <v>16</v>
      </c>
      <c r="AW30" s="399">
        <f>VLOOKUP(D30,'[1]DANH SACH H'!$A$1:$C$11,3,0)</f>
        <v>15</v>
      </c>
      <c r="AX30" s="399"/>
      <c r="AY30" s="399"/>
      <c r="AZ30" s="399"/>
      <c r="BA30" s="399"/>
      <c r="BB30" s="399"/>
      <c r="BC30" s="399"/>
      <c r="BD30" s="399">
        <v>4</v>
      </c>
      <c r="BE30" s="399">
        <v>86</v>
      </c>
      <c r="BF30" s="399"/>
      <c r="BG30" s="399">
        <f>IF(AW30&lt;25,0.8,IF(AND(AW30&gt;=25,AW30&lt;=35),1,IF(AND(AW30&gt;=36,AW30&lt;=50),1.2,1.3)))</f>
        <v>0.8</v>
      </c>
      <c r="BH30" s="399">
        <f>IF(AW30&lt;15,0.8,IF(AND(AW30&gt;=15,AW30&lt;=18),1,IF(AND(AW30&gt;=19,AW30&lt;=25),1.2,1.3)))</f>
        <v>1</v>
      </c>
      <c r="BI30" s="399">
        <f>(BD30*BG30+BE30*BH30)+BF30/8*2.5+SUM(BD30:BE30)*0.1</f>
        <v>98.2</v>
      </c>
      <c r="BJ30" s="517">
        <f t="shared" si="4"/>
        <v>98.2</v>
      </c>
      <c r="BK30" s="401"/>
      <c r="BL30" s="401"/>
      <c r="BM30" s="399"/>
      <c r="BN30" s="399"/>
      <c r="BO30" s="400"/>
      <c r="BP30" s="1147"/>
      <c r="BQ30" s="401">
        <f t="shared" si="5"/>
        <v>0.5</v>
      </c>
      <c r="BR30" s="401">
        <f t="shared" si="6"/>
        <v>2.4</v>
      </c>
      <c r="BS30" s="401">
        <f>0.2*AW30</f>
        <v>3</v>
      </c>
      <c r="BT30" s="399"/>
      <c r="BU30" s="399"/>
      <c r="BV30" s="1144"/>
      <c r="BW30" s="1144"/>
      <c r="BX30" s="1144"/>
      <c r="BY30" s="399"/>
      <c r="BZ30" s="399"/>
      <c r="CA30" s="399"/>
      <c r="CB30" s="399"/>
      <c r="CC30" s="400"/>
      <c r="CD30" s="1147"/>
      <c r="CE30" s="1150"/>
      <c r="CF30" s="1147"/>
      <c r="CG30" s="1153"/>
      <c r="CI30" s="272"/>
      <c r="CJ30" s="272"/>
      <c r="CK30" s="272"/>
      <c r="CL30" s="272"/>
      <c r="CN30" s="401">
        <f>SUM(BR30:BS30)</f>
        <v>5.4</v>
      </c>
      <c r="CP30" s="268" t="s">
        <v>358</v>
      </c>
    </row>
    <row r="31" spans="1:90" s="268" customFormat="1" ht="11.25">
      <c r="A31" s="1164"/>
      <c r="B31" s="1167"/>
      <c r="C31" s="396" t="s">
        <v>249</v>
      </c>
      <c r="D31" s="399" t="s">
        <v>217</v>
      </c>
      <c r="E31" s="251"/>
      <c r="F31" s="251"/>
      <c r="G31" s="251"/>
      <c r="H31" s="251"/>
      <c r="I31" s="251"/>
      <c r="J31" s="251"/>
      <c r="K31" s="251"/>
      <c r="L31" s="251"/>
      <c r="M31" s="251"/>
      <c r="N31" s="251"/>
      <c r="O31" s="251"/>
      <c r="P31" s="251"/>
      <c r="Q31" s="251"/>
      <c r="R31" s="251"/>
      <c r="S31" s="251"/>
      <c r="T31" s="251"/>
      <c r="U31" s="251"/>
      <c r="V31" s="251"/>
      <c r="W31" s="251"/>
      <c r="X31" s="324"/>
      <c r="Y31" s="345"/>
      <c r="Z31" s="167">
        <v>8</v>
      </c>
      <c r="AA31" s="167">
        <v>8</v>
      </c>
      <c r="AB31" s="167">
        <v>8</v>
      </c>
      <c r="AC31" s="167">
        <v>8</v>
      </c>
      <c r="AD31" s="167">
        <v>8</v>
      </c>
      <c r="AE31" s="167">
        <v>8</v>
      </c>
      <c r="AF31" s="167">
        <v>8</v>
      </c>
      <c r="AG31" s="167">
        <v>8</v>
      </c>
      <c r="AH31" s="167">
        <v>8</v>
      </c>
      <c r="AI31" s="167">
        <v>8</v>
      </c>
      <c r="AJ31" s="167">
        <v>8</v>
      </c>
      <c r="AK31" s="167">
        <v>2</v>
      </c>
      <c r="AL31" s="167"/>
      <c r="AM31" s="167"/>
      <c r="AN31" s="167"/>
      <c r="AO31" s="167"/>
      <c r="AP31" s="167"/>
      <c r="AQ31" s="167"/>
      <c r="AR31" s="167"/>
      <c r="AS31" s="167"/>
      <c r="AT31" s="345"/>
      <c r="AU31" s="1144"/>
      <c r="AV31" s="399">
        <f>VLOOKUP(D31,'[1]DANH SACH H'!$A$1:$C$11,2,0)</f>
        <v>20</v>
      </c>
      <c r="AW31" s="399">
        <f>VLOOKUP(D31,'[1]DANH SACH H'!$A$1:$C$11,3,0)</f>
        <v>16</v>
      </c>
      <c r="AX31" s="399"/>
      <c r="AY31" s="399"/>
      <c r="AZ31" s="399"/>
      <c r="BA31" s="399"/>
      <c r="BB31" s="399"/>
      <c r="BC31" s="399"/>
      <c r="BD31" s="399">
        <v>8</v>
      </c>
      <c r="BE31" s="399">
        <v>82</v>
      </c>
      <c r="BF31" s="399"/>
      <c r="BG31" s="399">
        <f>IF(AW31&lt;25,0.8,IF(AND(AW31&gt;=25,AW31&lt;=35),1,IF(AND(AW31&gt;=36,AW31&lt;=50),1.2,1.3)))</f>
        <v>0.8</v>
      </c>
      <c r="BH31" s="399">
        <f>IF(AW31&lt;15,0.8,IF(AND(AW31&gt;=15,AW31&lt;=18),1,IF(AND(AW31&gt;=19,AW31&lt;=25),1.2,1.3)))</f>
        <v>1</v>
      </c>
      <c r="BI31" s="399">
        <f>(BD31*BG31+BE31*BH31)+BF31/8*2.5+SUM(BD31:BE31)*0.1</f>
        <v>97.4</v>
      </c>
      <c r="BJ31" s="517">
        <f t="shared" si="4"/>
        <v>97.4</v>
      </c>
      <c r="BK31" s="401"/>
      <c r="BL31" s="401"/>
      <c r="BM31" s="399"/>
      <c r="BN31" s="399"/>
      <c r="BO31" s="400"/>
      <c r="BP31" s="1147"/>
      <c r="BQ31" s="401">
        <f t="shared" si="5"/>
        <v>0.5</v>
      </c>
      <c r="BR31" s="401">
        <f t="shared" si="6"/>
        <v>2.4</v>
      </c>
      <c r="BS31" s="401">
        <f>0.2*AW31</f>
        <v>3.2</v>
      </c>
      <c r="BT31" s="399"/>
      <c r="BU31" s="399"/>
      <c r="BV31" s="1144"/>
      <c r="BW31" s="1144"/>
      <c r="BX31" s="1144"/>
      <c r="BY31" s="399"/>
      <c r="BZ31" s="399"/>
      <c r="CA31" s="399"/>
      <c r="CB31" s="399"/>
      <c r="CC31" s="400"/>
      <c r="CD31" s="1147"/>
      <c r="CE31" s="1150"/>
      <c r="CF31" s="1147"/>
      <c r="CG31" s="1153"/>
      <c r="CI31" s="272"/>
      <c r="CJ31" s="272"/>
      <c r="CK31" s="272"/>
      <c r="CL31" s="272"/>
    </row>
    <row r="32" spans="1:90" s="268" customFormat="1" ht="18">
      <c r="A32" s="1164"/>
      <c r="B32" s="1167"/>
      <c r="C32" s="396" t="s">
        <v>241</v>
      </c>
      <c r="D32" s="399" t="s">
        <v>215</v>
      </c>
      <c r="E32" s="251"/>
      <c r="F32" s="251"/>
      <c r="G32" s="251"/>
      <c r="H32" s="251"/>
      <c r="I32" s="251"/>
      <c r="J32" s="251"/>
      <c r="K32" s="251"/>
      <c r="L32" s="251"/>
      <c r="M32" s="251"/>
      <c r="N32" s="251"/>
      <c r="O32" s="251"/>
      <c r="P32" s="251"/>
      <c r="Q32" s="251"/>
      <c r="R32" s="251"/>
      <c r="S32" s="251"/>
      <c r="T32" s="251"/>
      <c r="U32" s="251"/>
      <c r="V32" s="251"/>
      <c r="W32" s="251"/>
      <c r="X32" s="324"/>
      <c r="Y32" s="345"/>
      <c r="Z32" s="167">
        <v>8</v>
      </c>
      <c r="AA32" s="167">
        <v>8</v>
      </c>
      <c r="AB32" s="167">
        <v>8</v>
      </c>
      <c r="AC32" s="167">
        <v>8</v>
      </c>
      <c r="AD32" s="167">
        <v>8</v>
      </c>
      <c r="AE32" s="167">
        <v>8</v>
      </c>
      <c r="AF32" s="167">
        <v>8</v>
      </c>
      <c r="AG32" s="167">
        <v>8</v>
      </c>
      <c r="AH32" s="167">
        <v>8</v>
      </c>
      <c r="AI32" s="167">
        <v>8</v>
      </c>
      <c r="AJ32" s="167">
        <v>8</v>
      </c>
      <c r="AK32" s="167">
        <v>8</v>
      </c>
      <c r="AL32" s="167">
        <v>8</v>
      </c>
      <c r="AM32" s="167">
        <v>8</v>
      </c>
      <c r="AN32" s="167">
        <v>8</v>
      </c>
      <c r="AO32" s="167"/>
      <c r="AP32" s="167"/>
      <c r="AQ32" s="167"/>
      <c r="AR32" s="167"/>
      <c r="AS32" s="167"/>
      <c r="AT32" s="345"/>
      <c r="AU32" s="1144"/>
      <c r="AV32" s="399">
        <f>VLOOKUP(D32,'[1]DANH SACH H'!$A$1:$C$11,2,0)</f>
        <v>26</v>
      </c>
      <c r="AW32" s="406">
        <f>VLOOKUP(D32,'[1]DANH SACH H'!$A$1:$C$11,3,0)</f>
        <v>24</v>
      </c>
      <c r="AX32" s="406"/>
      <c r="AY32" s="406"/>
      <c r="AZ32" s="406"/>
      <c r="BA32" s="406"/>
      <c r="BB32" s="406"/>
      <c r="BC32" s="406"/>
      <c r="BD32" s="399">
        <v>20</v>
      </c>
      <c r="BE32" s="399">
        <v>100</v>
      </c>
      <c r="BF32" s="399"/>
      <c r="BG32" s="399">
        <f>IF(AW32&lt;25,0.8,IF(AND(AW32&gt;=25,AW32&lt;=35),1,IF(AND(AW32&gt;=36,AW32&lt;=50),1.2,1.3)))</f>
        <v>0.8</v>
      </c>
      <c r="BH32" s="399">
        <f>IF(AW32&lt;15,0.8,IF(AND(AW32&gt;=15,AW32&lt;=18),1,IF(AND(AW32&gt;=19,AW32&lt;=25),1.2,1.3)))</f>
        <v>1.2</v>
      </c>
      <c r="BI32" s="399">
        <f>(BD32*BG32+BE32*BH32)+BF32/8*2.5+SUM(BD32:BE32)*0.1</f>
        <v>148</v>
      </c>
      <c r="BJ32" s="517">
        <f t="shared" si="4"/>
        <v>148</v>
      </c>
      <c r="BK32" s="401"/>
      <c r="BL32" s="401"/>
      <c r="BM32" s="399"/>
      <c r="BN32" s="399"/>
      <c r="BO32" s="400"/>
      <c r="BP32" s="1147"/>
      <c r="BQ32" s="401">
        <f t="shared" si="5"/>
        <v>0.5</v>
      </c>
      <c r="BR32" s="401">
        <f t="shared" si="6"/>
        <v>2.4</v>
      </c>
      <c r="BS32" s="401">
        <f>0.2*AW32</f>
        <v>4.800000000000001</v>
      </c>
      <c r="BT32" s="399"/>
      <c r="BU32" s="399"/>
      <c r="BV32" s="1144"/>
      <c r="BW32" s="1144"/>
      <c r="BX32" s="1144"/>
      <c r="BY32" s="399"/>
      <c r="BZ32" s="399"/>
      <c r="CA32" s="399"/>
      <c r="CB32" s="399"/>
      <c r="CC32" s="400"/>
      <c r="CD32" s="1147"/>
      <c r="CE32" s="1150"/>
      <c r="CF32" s="1147"/>
      <c r="CG32" s="1153"/>
      <c r="CI32" s="272"/>
      <c r="CJ32" s="272"/>
      <c r="CK32" s="272"/>
      <c r="CL32" s="272"/>
    </row>
    <row r="33" spans="1:90" s="268" customFormat="1" ht="11.25">
      <c r="A33" s="1164"/>
      <c r="B33" s="1167"/>
      <c r="C33" s="407" t="s">
        <v>139</v>
      </c>
      <c r="D33" s="399"/>
      <c r="E33" s="406"/>
      <c r="F33" s="408"/>
      <c r="G33" s="408"/>
      <c r="H33" s="406"/>
      <c r="I33" s="406"/>
      <c r="J33" s="406"/>
      <c r="K33" s="406"/>
      <c r="L33" s="406"/>
      <c r="M33" s="406"/>
      <c r="N33" s="406"/>
      <c r="O33" s="406"/>
      <c r="P33" s="406"/>
      <c r="Q33" s="406"/>
      <c r="R33" s="406"/>
      <c r="S33" s="406"/>
      <c r="T33" s="406"/>
      <c r="U33" s="406"/>
      <c r="V33" s="409"/>
      <c r="W33" s="409"/>
      <c r="X33" s="409"/>
      <c r="Y33" s="410"/>
      <c r="Z33" s="411"/>
      <c r="AA33" s="411"/>
      <c r="AB33" s="410"/>
      <c r="AC33" s="410"/>
      <c r="AD33" s="410"/>
      <c r="AE33" s="410"/>
      <c r="AF33" s="410"/>
      <c r="AG33" s="410"/>
      <c r="AH33" s="410"/>
      <c r="AI33" s="410"/>
      <c r="AJ33" s="410"/>
      <c r="AK33" s="410"/>
      <c r="AL33" s="410"/>
      <c r="AM33" s="411"/>
      <c r="AN33" s="411"/>
      <c r="AO33" s="411"/>
      <c r="AP33" s="411"/>
      <c r="AQ33" s="411"/>
      <c r="AR33" s="411"/>
      <c r="AS33" s="411"/>
      <c r="AT33" s="410"/>
      <c r="AU33" s="1144"/>
      <c r="AV33" s="399"/>
      <c r="AW33" s="399"/>
      <c r="AX33" s="399"/>
      <c r="AY33" s="399"/>
      <c r="AZ33" s="399"/>
      <c r="BA33" s="399"/>
      <c r="BB33" s="399"/>
      <c r="BC33" s="399"/>
      <c r="BD33" s="399"/>
      <c r="BE33" s="399"/>
      <c r="BF33" s="399"/>
      <c r="BG33" s="399"/>
      <c r="BH33" s="399"/>
      <c r="BI33" s="399"/>
      <c r="BJ33" s="399"/>
      <c r="BK33" s="401"/>
      <c r="BL33" s="401"/>
      <c r="BM33" s="401"/>
      <c r="BN33" s="399"/>
      <c r="BO33" s="400"/>
      <c r="BP33" s="1147"/>
      <c r="BQ33" s="401"/>
      <c r="BR33" s="401"/>
      <c r="BS33" s="401"/>
      <c r="BT33" s="399"/>
      <c r="BU33" s="399"/>
      <c r="BV33" s="1144"/>
      <c r="BW33" s="1144"/>
      <c r="BX33" s="1144"/>
      <c r="BY33" s="399"/>
      <c r="BZ33" s="399"/>
      <c r="CA33" s="399"/>
      <c r="CB33" s="399"/>
      <c r="CC33" s="400"/>
      <c r="CD33" s="1147"/>
      <c r="CE33" s="1150"/>
      <c r="CF33" s="1147"/>
      <c r="CG33" s="1153"/>
      <c r="CI33" s="272"/>
      <c r="CJ33" s="272"/>
      <c r="CK33" s="272"/>
      <c r="CL33" s="272"/>
    </row>
    <row r="34" spans="1:90" s="268" customFormat="1" ht="19.5" customHeight="1" thickBot="1">
      <c r="A34" s="1165"/>
      <c r="B34" s="1168"/>
      <c r="C34" s="412"/>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1145"/>
      <c r="AV34" s="406"/>
      <c r="AW34" s="406"/>
      <c r="AX34" s="519"/>
      <c r="AY34" s="519"/>
      <c r="AZ34" s="519"/>
      <c r="BA34" s="519"/>
      <c r="BB34" s="519"/>
      <c r="BC34" s="519"/>
      <c r="BD34" s="519"/>
      <c r="BE34" s="413"/>
      <c r="BF34" s="413"/>
      <c r="BG34" s="413"/>
      <c r="BH34" s="413"/>
      <c r="BI34" s="413"/>
      <c r="BJ34" s="413"/>
      <c r="BK34" s="415"/>
      <c r="BL34" s="415"/>
      <c r="BM34" s="413"/>
      <c r="BN34" s="413"/>
      <c r="BO34" s="414"/>
      <c r="BP34" s="1148"/>
      <c r="BQ34" s="520"/>
      <c r="BR34" s="520"/>
      <c r="BS34" s="415"/>
      <c r="BT34" s="413"/>
      <c r="BU34" s="413"/>
      <c r="BV34" s="1145"/>
      <c r="BW34" s="1145"/>
      <c r="BX34" s="1145"/>
      <c r="BY34" s="413"/>
      <c r="BZ34" s="413"/>
      <c r="CA34" s="413"/>
      <c r="CB34" s="413"/>
      <c r="CC34" s="414"/>
      <c r="CD34" s="1148"/>
      <c r="CE34" s="1151"/>
      <c r="CF34" s="1148"/>
      <c r="CG34" s="1154"/>
      <c r="CI34" s="272"/>
      <c r="CJ34" s="272"/>
      <c r="CK34" s="272"/>
      <c r="CL34" s="272"/>
    </row>
    <row r="35" spans="1:90" s="268" customFormat="1" ht="19.5" customHeight="1" thickBot="1">
      <c r="A35" s="1155"/>
      <c r="B35" s="1156" t="s">
        <v>73</v>
      </c>
      <c r="C35" s="521" t="s">
        <v>350</v>
      </c>
      <c r="D35" s="522" t="s">
        <v>215</v>
      </c>
      <c r="E35" s="523"/>
      <c r="F35" s="523"/>
      <c r="G35" s="523"/>
      <c r="H35" s="523"/>
      <c r="I35" s="523">
        <v>6</v>
      </c>
      <c r="J35" s="523">
        <v>6</v>
      </c>
      <c r="K35" s="523">
        <v>6</v>
      </c>
      <c r="L35" s="523">
        <v>6</v>
      </c>
      <c r="M35" s="523">
        <v>6</v>
      </c>
      <c r="N35" s="523">
        <v>6</v>
      </c>
      <c r="O35" s="523">
        <v>6</v>
      </c>
      <c r="P35" s="523">
        <v>6</v>
      </c>
      <c r="Q35" s="523">
        <v>6</v>
      </c>
      <c r="R35" s="523">
        <v>6</v>
      </c>
      <c r="S35" s="523">
        <v>6</v>
      </c>
      <c r="T35" s="523">
        <v>6</v>
      </c>
      <c r="U35" s="523">
        <v>6</v>
      </c>
      <c r="V35" s="523">
        <v>6</v>
      </c>
      <c r="W35" s="523">
        <v>6</v>
      </c>
      <c r="X35" s="524"/>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1158">
        <f>SUM(H35:W40)+SUM(Z41:AS45)</f>
        <v>773</v>
      </c>
      <c r="AV35" s="525">
        <f>VLOOKUP(D35,'[1]DANH SACH H'!$A$1:$C$11,2,0)</f>
        <v>26</v>
      </c>
      <c r="AW35" s="525">
        <f>VLOOKUP(D35,'[1]DANH SACH H'!$A$1:$C$11,3,0)</f>
        <v>24</v>
      </c>
      <c r="AX35" s="525">
        <v>19</v>
      </c>
      <c r="AY35" s="525">
        <v>71</v>
      </c>
      <c r="AZ35" s="525"/>
      <c r="BA35" s="525">
        <f aca="true" t="shared" si="7" ref="BA35:BA40">IF(AV35&lt;25,0.8,IF(AND(AV35&gt;=25,AV35&lt;=35),1,IF(AND(AV35&gt;=36,AV35&lt;=50),1.2,1.3)))</f>
        <v>1</v>
      </c>
      <c r="BB35" s="525">
        <f aca="true" t="shared" si="8" ref="BB35:BB40">IF(AV35&lt;15,0.8,IF(AND(AV35&gt;=15,AV35&lt;=18),1,IF(AND(AV35&gt;=19,AV35&lt;=25),1.2,1.3)))</f>
        <v>1.3</v>
      </c>
      <c r="BC35" s="525">
        <f aca="true" t="shared" si="9" ref="BC35:BC40">(AX35*BA35+AY35*BB35)+AZ35/8*2.5</f>
        <v>111.3</v>
      </c>
      <c r="BD35" s="522"/>
      <c r="BE35" s="522"/>
      <c r="BF35" s="522"/>
      <c r="BG35" s="522"/>
      <c r="BH35" s="522"/>
      <c r="BI35" s="522"/>
      <c r="BJ35" s="526">
        <f>BC35+BI35</f>
        <v>111.3</v>
      </c>
      <c r="BK35" s="527"/>
      <c r="BL35" s="527"/>
      <c r="BM35" s="522"/>
      <c r="BN35" s="1134">
        <f>20%*448</f>
        <v>89.60000000000001</v>
      </c>
      <c r="BO35" s="528"/>
      <c r="BP35" s="1160"/>
      <c r="BQ35" s="529">
        <f>1*0.5</f>
        <v>0.5</v>
      </c>
      <c r="BR35" s="529">
        <f>8*0.3</f>
        <v>2.4</v>
      </c>
      <c r="BS35" s="529">
        <f aca="true" t="shared" si="10" ref="BS35:BS40">0.2*AV35</f>
        <v>5.2</v>
      </c>
      <c r="BT35" s="522"/>
      <c r="BU35" s="522"/>
      <c r="BV35" s="1134"/>
      <c r="BW35" s="1134"/>
      <c r="BX35" s="1137" t="e">
        <f>SUM(BN35:BW49)</f>
        <v>#N/A</v>
      </c>
      <c r="BY35" s="522"/>
      <c r="BZ35" s="522"/>
      <c r="CA35" s="522"/>
      <c r="CB35" s="522"/>
      <c r="CC35" s="522"/>
      <c r="CD35" s="1137" t="e">
        <f>SUM(BJ35:BJ45)+BX35</f>
        <v>#N/A</v>
      </c>
      <c r="CE35" s="1140">
        <f>14*40</f>
        <v>560</v>
      </c>
      <c r="CF35" s="1137" t="e">
        <f>CD35-CE35</f>
        <v>#N/A</v>
      </c>
      <c r="CG35" s="1119"/>
      <c r="CI35" s="272"/>
      <c r="CJ35" s="272">
        <f>0.3*8+0.2*AW35+0.1*AW35</f>
        <v>9.600000000000001</v>
      </c>
      <c r="CK35" s="272"/>
      <c r="CL35" s="116" t="s">
        <v>363</v>
      </c>
    </row>
    <row r="36" spans="1:90" s="268" customFormat="1" ht="15" customHeight="1" thickBot="1">
      <c r="A36" s="1093"/>
      <c r="B36" s="1156"/>
      <c r="C36" s="530" t="s">
        <v>349</v>
      </c>
      <c r="D36" s="527" t="s">
        <v>215</v>
      </c>
      <c r="E36" s="523"/>
      <c r="F36" s="523"/>
      <c r="G36" s="523"/>
      <c r="H36" s="523">
        <v>4</v>
      </c>
      <c r="I36" s="523">
        <v>4</v>
      </c>
      <c r="J36" s="523">
        <v>4</v>
      </c>
      <c r="K36" s="523">
        <v>4</v>
      </c>
      <c r="L36" s="523">
        <v>4</v>
      </c>
      <c r="M36" s="523">
        <v>4</v>
      </c>
      <c r="N36" s="523">
        <v>4</v>
      </c>
      <c r="O36" s="523">
        <v>4</v>
      </c>
      <c r="P36" s="523">
        <v>4</v>
      </c>
      <c r="Q36" s="523">
        <v>4</v>
      </c>
      <c r="R36" s="523">
        <v>4</v>
      </c>
      <c r="S36" s="523">
        <v>4</v>
      </c>
      <c r="T36" s="523">
        <v>4</v>
      </c>
      <c r="U36" s="523">
        <v>8</v>
      </c>
      <c r="V36" s="523">
        <v>8</v>
      </c>
      <c r="W36" s="523">
        <v>7</v>
      </c>
      <c r="X36" s="531"/>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1159"/>
      <c r="AV36" s="527">
        <f>VLOOKUP(D36,'[1]DANH SACH H'!$A$1:$C$11,2,0)</f>
        <v>26</v>
      </c>
      <c r="AW36" s="525">
        <f>VLOOKUP(D36,'[1]DANH SACH H'!$A$1:$C$11,3,0)</f>
        <v>24</v>
      </c>
      <c r="AX36" s="527">
        <v>57</v>
      </c>
      <c r="AY36" s="527">
        <v>18</v>
      </c>
      <c r="AZ36" s="527"/>
      <c r="BA36" s="525">
        <f t="shared" si="7"/>
        <v>1</v>
      </c>
      <c r="BB36" s="527">
        <f t="shared" si="8"/>
        <v>1.3</v>
      </c>
      <c r="BC36" s="525">
        <f t="shared" si="9"/>
        <v>80.4</v>
      </c>
      <c r="BD36" s="527"/>
      <c r="BE36" s="527"/>
      <c r="BF36" s="527"/>
      <c r="BG36" s="527"/>
      <c r="BH36" s="527"/>
      <c r="BI36" s="527"/>
      <c r="BJ36" s="526">
        <f aca="true" t="shared" si="11" ref="BJ36:BJ45">BC36+BI36</f>
        <v>80.4</v>
      </c>
      <c r="BK36" s="527"/>
      <c r="BL36" s="527"/>
      <c r="BM36" s="522"/>
      <c r="BN36" s="1135"/>
      <c r="BO36" s="532"/>
      <c r="BP36" s="1161"/>
      <c r="BQ36" s="533">
        <f>1*1</f>
        <v>1</v>
      </c>
      <c r="BR36" s="533">
        <f>2*0.3</f>
        <v>0.6</v>
      </c>
      <c r="BS36" s="529">
        <f t="shared" si="10"/>
        <v>5.2</v>
      </c>
      <c r="BT36" s="527"/>
      <c r="BU36" s="527"/>
      <c r="BV36" s="1135"/>
      <c r="BW36" s="1135"/>
      <c r="BX36" s="1135"/>
      <c r="BY36" s="527"/>
      <c r="BZ36" s="527"/>
      <c r="CA36" s="527"/>
      <c r="CB36" s="527"/>
      <c r="CC36" s="527"/>
      <c r="CD36" s="1138"/>
      <c r="CE36" s="1141"/>
      <c r="CF36" s="1138"/>
      <c r="CG36" s="1120"/>
      <c r="CI36" s="272">
        <f>0.3*2+0.1*AW36</f>
        <v>3.0000000000000004</v>
      </c>
      <c r="CK36" s="272"/>
      <c r="CL36" s="116" t="s">
        <v>363</v>
      </c>
    </row>
    <row r="37" spans="1:90" s="268" customFormat="1" ht="21" customHeight="1" thickBot="1">
      <c r="A37" s="1093"/>
      <c r="B37" s="1156"/>
      <c r="C37" s="534" t="s">
        <v>187</v>
      </c>
      <c r="D37" s="535" t="s">
        <v>364</v>
      </c>
      <c r="E37" s="523">
        <v>4</v>
      </c>
      <c r="F37" s="523">
        <v>4</v>
      </c>
      <c r="G37" s="523">
        <v>4</v>
      </c>
      <c r="H37" s="523">
        <v>4</v>
      </c>
      <c r="I37" s="523">
        <v>4</v>
      </c>
      <c r="J37" s="523">
        <v>4</v>
      </c>
      <c r="K37" s="523">
        <v>4</v>
      </c>
      <c r="L37" s="523">
        <v>4</v>
      </c>
      <c r="M37" s="523">
        <v>4</v>
      </c>
      <c r="N37" s="523">
        <v>4</v>
      </c>
      <c r="O37" s="523">
        <v>4</v>
      </c>
      <c r="P37" s="523">
        <v>4</v>
      </c>
      <c r="Q37" s="523">
        <v>4</v>
      </c>
      <c r="R37" s="523">
        <v>4</v>
      </c>
      <c r="S37" s="523">
        <v>4</v>
      </c>
      <c r="T37" s="523">
        <v>4</v>
      </c>
      <c r="U37" s="523">
        <v>4</v>
      </c>
      <c r="V37" s="523">
        <v>4</v>
      </c>
      <c r="W37" s="523">
        <v>3</v>
      </c>
      <c r="X37" s="531"/>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1159"/>
      <c r="AV37" s="527">
        <v>57</v>
      </c>
      <c r="AW37" s="527"/>
      <c r="AX37" s="527">
        <v>57</v>
      </c>
      <c r="AY37" s="527">
        <v>18</v>
      </c>
      <c r="AZ37" s="527"/>
      <c r="BA37" s="527">
        <f t="shared" si="7"/>
        <v>1.3</v>
      </c>
      <c r="BB37" s="527">
        <f t="shared" si="8"/>
        <v>1.3</v>
      </c>
      <c r="BC37" s="527">
        <f t="shared" si="9"/>
        <v>97.50000000000001</v>
      </c>
      <c r="BD37" s="527"/>
      <c r="BE37" s="527"/>
      <c r="BF37" s="527"/>
      <c r="BG37" s="527"/>
      <c r="BH37" s="527"/>
      <c r="BI37" s="527"/>
      <c r="BJ37" s="526">
        <f t="shared" si="11"/>
        <v>97.50000000000001</v>
      </c>
      <c r="BK37" s="527"/>
      <c r="BL37" s="527"/>
      <c r="BM37" s="522"/>
      <c r="BN37" s="1135"/>
      <c r="BO37" s="532"/>
      <c r="BP37" s="1161"/>
      <c r="BQ37" s="533">
        <f>1*1</f>
        <v>1</v>
      </c>
      <c r="BR37" s="533">
        <f>2*0.3</f>
        <v>0.6</v>
      </c>
      <c r="BS37" s="533">
        <f t="shared" si="10"/>
        <v>11.4</v>
      </c>
      <c r="BT37" s="527"/>
      <c r="BU37" s="527"/>
      <c r="BV37" s="1135"/>
      <c r="BW37" s="1135"/>
      <c r="BX37" s="1135"/>
      <c r="BY37" s="527"/>
      <c r="BZ37" s="527"/>
      <c r="CA37" s="527"/>
      <c r="CB37" s="527"/>
      <c r="CC37" s="527"/>
      <c r="CD37" s="1138"/>
      <c r="CE37" s="1141"/>
      <c r="CF37" s="1138"/>
      <c r="CG37" s="1120"/>
      <c r="CI37" s="272">
        <f>0.3*2+0.1*AW37</f>
        <v>0.6</v>
      </c>
      <c r="CK37" s="272"/>
      <c r="CL37" s="116" t="s">
        <v>363</v>
      </c>
    </row>
    <row r="38" spans="1:105" s="537" customFormat="1" ht="20.25" customHeight="1" thickBot="1">
      <c r="A38" s="1093"/>
      <c r="B38" s="1156"/>
      <c r="C38" s="530" t="s">
        <v>351</v>
      </c>
      <c r="D38" s="527" t="s">
        <v>215</v>
      </c>
      <c r="E38" s="523"/>
      <c r="F38" s="523"/>
      <c r="G38" s="523"/>
      <c r="H38" s="523">
        <v>3</v>
      </c>
      <c r="I38" s="523">
        <v>3</v>
      </c>
      <c r="J38" s="523">
        <v>3</v>
      </c>
      <c r="K38" s="523">
        <v>3</v>
      </c>
      <c r="L38" s="523">
        <v>3</v>
      </c>
      <c r="M38" s="523">
        <v>3</v>
      </c>
      <c r="N38" s="523">
        <v>3</v>
      </c>
      <c r="O38" s="523">
        <v>3</v>
      </c>
      <c r="P38" s="523">
        <v>3</v>
      </c>
      <c r="Q38" s="523">
        <v>3</v>
      </c>
      <c r="R38" s="523">
        <v>3</v>
      </c>
      <c r="S38" s="523">
        <v>3</v>
      </c>
      <c r="T38" s="523">
        <v>3</v>
      </c>
      <c r="U38" s="523">
        <v>3</v>
      </c>
      <c r="V38" s="523">
        <v>3</v>
      </c>
      <c r="W38" s="523"/>
      <c r="X38" s="536"/>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1159"/>
      <c r="AV38" s="527">
        <f>VLOOKUP(D38,'[1]DANH SACH H'!$A$1:$C$11,2,0)</f>
        <v>26</v>
      </c>
      <c r="AW38" s="527">
        <f>VLOOKUP(D38,'[1]DANH SACH H'!$A$1:$C$11,3,0)</f>
        <v>24</v>
      </c>
      <c r="AX38" s="527">
        <v>39</v>
      </c>
      <c r="AY38" s="527">
        <v>6</v>
      </c>
      <c r="AZ38" s="527"/>
      <c r="BA38" s="527">
        <f t="shared" si="7"/>
        <v>1</v>
      </c>
      <c r="BB38" s="527">
        <f t="shared" si="8"/>
        <v>1.3</v>
      </c>
      <c r="BC38" s="527">
        <f t="shared" si="9"/>
        <v>46.8</v>
      </c>
      <c r="BD38" s="527"/>
      <c r="BE38" s="527"/>
      <c r="BF38" s="527"/>
      <c r="BG38" s="527"/>
      <c r="BH38" s="527"/>
      <c r="BI38" s="527"/>
      <c r="BJ38" s="526">
        <f t="shared" si="11"/>
        <v>46.8</v>
      </c>
      <c r="BK38" s="527"/>
      <c r="BL38" s="527"/>
      <c r="BM38" s="522"/>
      <c r="BN38" s="1135"/>
      <c r="BO38" s="532"/>
      <c r="BP38" s="1161"/>
      <c r="BQ38" s="533">
        <f>1*1</f>
        <v>1</v>
      </c>
      <c r="BR38" s="533">
        <f>2*0.3</f>
        <v>0.6</v>
      </c>
      <c r="BS38" s="533">
        <f t="shared" si="10"/>
        <v>5.2</v>
      </c>
      <c r="BT38" s="527"/>
      <c r="BU38" s="527"/>
      <c r="BV38" s="1135"/>
      <c r="BW38" s="1135"/>
      <c r="BX38" s="1135"/>
      <c r="BY38" s="527"/>
      <c r="BZ38" s="527"/>
      <c r="CA38" s="527"/>
      <c r="CB38" s="527"/>
      <c r="CC38" s="527"/>
      <c r="CD38" s="1138"/>
      <c r="CE38" s="1141"/>
      <c r="CF38" s="1138"/>
      <c r="CG38" s="1120"/>
      <c r="CH38" s="268"/>
      <c r="CI38" s="272">
        <f>0.3*2+0.1*AW38</f>
        <v>3.0000000000000004</v>
      </c>
      <c r="CJ38" s="268"/>
      <c r="CK38" s="272"/>
      <c r="CL38" s="116" t="s">
        <v>363</v>
      </c>
      <c r="CM38" s="268"/>
      <c r="CN38" s="268"/>
      <c r="CO38" s="268"/>
      <c r="CP38" s="268"/>
      <c r="CQ38" s="268"/>
      <c r="CR38" s="268"/>
      <c r="CS38" s="268"/>
      <c r="CT38" s="268"/>
      <c r="CU38" s="268"/>
      <c r="CV38" s="268"/>
      <c r="CW38" s="268"/>
      <c r="CX38" s="268"/>
      <c r="CY38" s="268"/>
      <c r="CZ38" s="268"/>
      <c r="DA38" s="268"/>
    </row>
    <row r="39" spans="1:105" s="537" customFormat="1" ht="15" customHeight="1" thickBot="1">
      <c r="A39" s="1093"/>
      <c r="B39" s="1156"/>
      <c r="C39" s="538" t="s">
        <v>365</v>
      </c>
      <c r="D39" s="527" t="s">
        <v>352</v>
      </c>
      <c r="E39" s="539">
        <v>4</v>
      </c>
      <c r="F39" s="539">
        <v>4</v>
      </c>
      <c r="G39" s="539">
        <v>4</v>
      </c>
      <c r="H39" s="539">
        <v>4</v>
      </c>
      <c r="I39" s="539">
        <v>4</v>
      </c>
      <c r="J39" s="539">
        <v>4</v>
      </c>
      <c r="K39" s="539">
        <v>4</v>
      </c>
      <c r="L39" s="539">
        <v>4</v>
      </c>
      <c r="M39" s="539">
        <v>4</v>
      </c>
      <c r="N39" s="539">
        <v>4</v>
      </c>
      <c r="O39" s="539">
        <v>4</v>
      </c>
      <c r="P39" s="539">
        <v>1</v>
      </c>
      <c r="Q39" s="539"/>
      <c r="R39" s="539"/>
      <c r="S39" s="539"/>
      <c r="T39" s="539"/>
      <c r="U39" s="539"/>
      <c r="V39" s="539"/>
      <c r="W39" s="539"/>
      <c r="X39" s="540"/>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1159"/>
      <c r="AV39" s="527">
        <f>VLOOKUP(D39,'[1]DANH SACH H'!$A$1:$C$11,2,0)</f>
        <v>15</v>
      </c>
      <c r="AW39" s="527">
        <f>VLOOKUP(D39,'[1]DANH SACH H'!$A$1:$C$11,3,0)</f>
        <v>15</v>
      </c>
      <c r="AX39" s="527">
        <v>39</v>
      </c>
      <c r="AY39" s="527">
        <v>6</v>
      </c>
      <c r="AZ39" s="527"/>
      <c r="BA39" s="527">
        <f t="shared" si="7"/>
        <v>0.8</v>
      </c>
      <c r="BB39" s="527">
        <f t="shared" si="8"/>
        <v>1</v>
      </c>
      <c r="BC39" s="527">
        <f t="shared" si="9"/>
        <v>37.2</v>
      </c>
      <c r="BD39" s="527"/>
      <c r="BE39" s="527"/>
      <c r="BF39" s="527"/>
      <c r="BG39" s="527"/>
      <c r="BH39" s="527"/>
      <c r="BI39" s="527"/>
      <c r="BJ39" s="526">
        <f t="shared" si="11"/>
        <v>37.2</v>
      </c>
      <c r="BK39" s="527"/>
      <c r="BL39" s="527"/>
      <c r="BM39" s="522"/>
      <c r="BN39" s="1135"/>
      <c r="BO39" s="532"/>
      <c r="BP39" s="1161"/>
      <c r="BQ39" s="533">
        <f>1*1</f>
        <v>1</v>
      </c>
      <c r="BR39" s="533">
        <f>2*0.3</f>
        <v>0.6</v>
      </c>
      <c r="BS39" s="533">
        <f t="shared" si="10"/>
        <v>3</v>
      </c>
      <c r="BT39" s="527"/>
      <c r="BU39" s="527"/>
      <c r="BV39" s="1135"/>
      <c r="BW39" s="1135"/>
      <c r="BX39" s="1135"/>
      <c r="BY39" s="527"/>
      <c r="BZ39" s="527"/>
      <c r="CA39" s="527"/>
      <c r="CB39" s="527"/>
      <c r="CC39" s="527"/>
      <c r="CD39" s="1138"/>
      <c r="CE39" s="1141"/>
      <c r="CF39" s="1138"/>
      <c r="CG39" s="1120"/>
      <c r="CH39" s="268"/>
      <c r="CI39" s="272">
        <f>0.3*2+0.1*AW39</f>
        <v>2.1</v>
      </c>
      <c r="CJ39" s="268"/>
      <c r="CK39" s="272"/>
      <c r="CL39" s="116" t="s">
        <v>363</v>
      </c>
      <c r="CM39" s="268"/>
      <c r="CN39" s="268"/>
      <c r="CO39" s="268"/>
      <c r="CP39" s="268"/>
      <c r="CQ39" s="268"/>
      <c r="CR39" s="268"/>
      <c r="CS39" s="268"/>
      <c r="CT39" s="268"/>
      <c r="CU39" s="268"/>
      <c r="CV39" s="268"/>
      <c r="CW39" s="268"/>
      <c r="CX39" s="268"/>
      <c r="CY39" s="268"/>
      <c r="CZ39" s="268"/>
      <c r="DA39" s="268"/>
    </row>
    <row r="40" spans="1:105" s="537" customFormat="1" ht="15.75" customHeight="1">
      <c r="A40" s="1093"/>
      <c r="B40" s="1156"/>
      <c r="C40" s="541" t="s">
        <v>366</v>
      </c>
      <c r="D40" s="539" t="s">
        <v>352</v>
      </c>
      <c r="E40" s="539"/>
      <c r="F40" s="539"/>
      <c r="G40" s="539"/>
      <c r="H40" s="539"/>
      <c r="I40" s="539"/>
      <c r="J40" s="539"/>
      <c r="K40" s="539"/>
      <c r="L40" s="539"/>
      <c r="M40" s="539"/>
      <c r="N40" s="539"/>
      <c r="O40" s="539"/>
      <c r="P40" s="539"/>
      <c r="Q40" s="539">
        <v>4</v>
      </c>
      <c r="R40" s="539">
        <v>4</v>
      </c>
      <c r="S40" s="539">
        <v>4</v>
      </c>
      <c r="T40" s="539">
        <v>4</v>
      </c>
      <c r="U40" s="539">
        <v>4</v>
      </c>
      <c r="V40" s="539">
        <v>4</v>
      </c>
      <c r="W40" s="539">
        <v>4</v>
      </c>
      <c r="X40" s="542">
        <v>2</v>
      </c>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1159"/>
      <c r="AV40" s="527">
        <f>VLOOKUP(D40,'[1]DANH SACH H'!$A$1:$C$11,2,0)</f>
        <v>15</v>
      </c>
      <c r="AW40" s="527">
        <f>VLOOKUP(D40,'[1]DANH SACH H'!$A$1:$C$11,3,0)</f>
        <v>15</v>
      </c>
      <c r="AX40" s="527">
        <v>25</v>
      </c>
      <c r="AY40" s="527">
        <v>5</v>
      </c>
      <c r="AZ40" s="527"/>
      <c r="BA40" s="527">
        <f t="shared" si="7"/>
        <v>0.8</v>
      </c>
      <c r="BB40" s="527">
        <f t="shared" si="8"/>
        <v>1</v>
      </c>
      <c r="BC40" s="522">
        <f t="shared" si="9"/>
        <v>25</v>
      </c>
      <c r="BD40" s="527"/>
      <c r="BE40" s="527"/>
      <c r="BF40" s="527"/>
      <c r="BG40" s="527"/>
      <c r="BH40" s="527"/>
      <c r="BI40" s="527"/>
      <c r="BJ40" s="526">
        <f t="shared" si="11"/>
        <v>25</v>
      </c>
      <c r="BK40" s="527"/>
      <c r="BL40" s="527"/>
      <c r="BM40" s="522"/>
      <c r="BN40" s="1135"/>
      <c r="BO40" s="532"/>
      <c r="BP40" s="1161"/>
      <c r="BQ40" s="533">
        <f>1*1</f>
        <v>1</v>
      </c>
      <c r="BR40" s="533">
        <f>2*0.3</f>
        <v>0.6</v>
      </c>
      <c r="BS40" s="533">
        <f t="shared" si="10"/>
        <v>3</v>
      </c>
      <c r="BT40" s="527"/>
      <c r="BU40" s="527"/>
      <c r="BV40" s="1135"/>
      <c r="BW40" s="1135"/>
      <c r="BX40" s="1135"/>
      <c r="BY40" s="527"/>
      <c r="BZ40" s="527"/>
      <c r="CA40" s="527"/>
      <c r="CB40" s="527"/>
      <c r="CC40" s="527"/>
      <c r="CD40" s="1138"/>
      <c r="CE40" s="1141"/>
      <c r="CF40" s="1138"/>
      <c r="CG40" s="1120"/>
      <c r="CH40" s="268"/>
      <c r="CI40" s="272">
        <f>0.3*2+0.1*AW40</f>
        <v>2.1</v>
      </c>
      <c r="CJ40" s="268"/>
      <c r="CK40" s="272"/>
      <c r="CL40" s="116" t="s">
        <v>363</v>
      </c>
      <c r="CM40" s="268"/>
      <c r="CN40" s="268"/>
      <c r="CO40" s="268"/>
      <c r="CP40" s="268"/>
      <c r="CQ40" s="268"/>
      <c r="CR40" s="268"/>
      <c r="CS40" s="268"/>
      <c r="CT40" s="268"/>
      <c r="CU40" s="268"/>
      <c r="CV40" s="268"/>
      <c r="CW40" s="268"/>
      <c r="CX40" s="268"/>
      <c r="CY40" s="268"/>
      <c r="CZ40" s="268"/>
      <c r="DA40" s="268"/>
    </row>
    <row r="41" spans="1:105" s="537" customFormat="1" ht="19.5" customHeight="1">
      <c r="A41" s="1093"/>
      <c r="B41" s="1156"/>
      <c r="C41" s="543" t="s">
        <v>367</v>
      </c>
      <c r="D41" s="527" t="s">
        <v>352</v>
      </c>
      <c r="E41" s="527"/>
      <c r="F41" s="527"/>
      <c r="G41" s="527"/>
      <c r="H41" s="527"/>
      <c r="I41" s="527"/>
      <c r="J41" s="527"/>
      <c r="K41" s="527"/>
      <c r="L41" s="527"/>
      <c r="M41" s="527"/>
      <c r="N41" s="527"/>
      <c r="O41" s="527"/>
      <c r="P41" s="527"/>
      <c r="Q41" s="527"/>
      <c r="R41" s="527"/>
      <c r="S41" s="527"/>
      <c r="T41" s="527"/>
      <c r="U41" s="527"/>
      <c r="V41" s="527"/>
      <c r="W41" s="527"/>
      <c r="X41" s="540"/>
      <c r="Y41" s="527"/>
      <c r="Z41" s="535">
        <v>24</v>
      </c>
      <c r="AA41" s="535">
        <v>24</v>
      </c>
      <c r="AB41" s="535">
        <v>24</v>
      </c>
      <c r="AC41" s="535">
        <v>24</v>
      </c>
      <c r="AD41" s="535">
        <v>24</v>
      </c>
      <c r="AE41" s="535">
        <v>24</v>
      </c>
      <c r="AF41" s="535">
        <v>24</v>
      </c>
      <c r="AG41" s="535">
        <v>24</v>
      </c>
      <c r="AH41" s="535">
        <v>24</v>
      </c>
      <c r="AI41" s="535">
        <v>24</v>
      </c>
      <c r="AJ41" s="535">
        <v>20</v>
      </c>
      <c r="AK41" s="535"/>
      <c r="AL41" s="527"/>
      <c r="AM41" s="527"/>
      <c r="AN41" s="527"/>
      <c r="AO41" s="527"/>
      <c r="AP41" s="527"/>
      <c r="AQ41" s="527"/>
      <c r="AR41" s="527"/>
      <c r="AS41" s="527"/>
      <c r="AT41" s="527"/>
      <c r="AU41" s="1159"/>
      <c r="AV41" s="527">
        <f>VLOOKUP(D41,'[1]DANH SACH H'!$A$1:$C$11,2,0)</f>
        <v>15</v>
      </c>
      <c r="AW41" s="527">
        <f>VLOOKUP(D41,'[1]DANH SACH H'!$A$1:$C$11,3,0)</f>
        <v>15</v>
      </c>
      <c r="AX41" s="527"/>
      <c r="AY41" s="527"/>
      <c r="AZ41" s="527"/>
      <c r="BA41" s="527"/>
      <c r="BB41" s="527"/>
      <c r="BC41" s="527"/>
      <c r="BD41" s="527">
        <v>45</v>
      </c>
      <c r="BE41" s="527">
        <v>215</v>
      </c>
      <c r="BF41" s="527"/>
      <c r="BG41" s="544">
        <f>IF(AW41&lt;25,0.8,IF(AND(AW41&gt;=25,AW41&lt;=35),1,IF(AND(AW41&gt;=36,AW41&lt;=50),1.2,1.3)))</f>
        <v>0.8</v>
      </c>
      <c r="BH41" s="544">
        <f>IF(AW41&lt;15,0.8,IF(AND(AW41&gt;=15,AW41&lt;=18),1,IF(AND(AW41&gt;=19,AW41&lt;=25),1.2,1.3)))</f>
        <v>1</v>
      </c>
      <c r="BI41" s="527">
        <f>(BD41*BG41+BE41*BH41)+BF41/8*2.5+SUM(BD41:BE41)*0.1</f>
        <v>277</v>
      </c>
      <c r="BJ41" s="526">
        <f t="shared" si="11"/>
        <v>277</v>
      </c>
      <c r="BK41" s="527"/>
      <c r="BL41" s="527"/>
      <c r="BM41" s="522"/>
      <c r="BN41" s="1135"/>
      <c r="BO41" s="532"/>
      <c r="BP41" s="1161"/>
      <c r="BQ41" s="527">
        <f>1*0.5</f>
        <v>0.5</v>
      </c>
      <c r="BR41" s="527">
        <f>8*0.3</f>
        <v>2.4</v>
      </c>
      <c r="BS41" s="527">
        <f>0.2*AW41</f>
        <v>3</v>
      </c>
      <c r="BT41" s="527"/>
      <c r="BU41" s="527"/>
      <c r="BV41" s="1135"/>
      <c r="BW41" s="1135"/>
      <c r="BX41" s="1135"/>
      <c r="BY41" s="527"/>
      <c r="BZ41" s="527"/>
      <c r="CA41" s="527"/>
      <c r="CB41" s="527"/>
      <c r="CC41" s="527"/>
      <c r="CD41" s="1138"/>
      <c r="CE41" s="1141"/>
      <c r="CF41" s="1138"/>
      <c r="CG41" s="1120"/>
      <c r="CH41" s="268"/>
      <c r="CI41" s="272"/>
      <c r="CJ41" s="268"/>
      <c r="CK41" s="272"/>
      <c r="CL41" s="423"/>
      <c r="CM41" s="268"/>
      <c r="CN41" s="273">
        <f>SUM(BR41:BS41)</f>
        <v>5.4</v>
      </c>
      <c r="CO41" s="268"/>
      <c r="CP41" s="268" t="s">
        <v>368</v>
      </c>
      <c r="CQ41" s="268"/>
      <c r="CR41" s="268"/>
      <c r="CS41" s="268"/>
      <c r="CT41" s="268"/>
      <c r="CU41" s="268"/>
      <c r="CV41" s="268"/>
      <c r="CW41" s="268"/>
      <c r="CX41" s="268"/>
      <c r="CY41" s="268"/>
      <c r="CZ41" s="268"/>
      <c r="DA41" s="268"/>
    </row>
    <row r="42" spans="1:105" s="537" customFormat="1" ht="15.75" customHeight="1">
      <c r="A42" s="1093"/>
      <c r="B42" s="1156"/>
      <c r="C42" s="544" t="s">
        <v>369</v>
      </c>
      <c r="D42" s="527" t="s">
        <v>145</v>
      </c>
      <c r="E42" s="522"/>
      <c r="F42" s="522"/>
      <c r="G42" s="522"/>
      <c r="H42" s="522"/>
      <c r="I42" s="522"/>
      <c r="J42" s="522"/>
      <c r="K42" s="522"/>
      <c r="L42" s="522"/>
      <c r="M42" s="522"/>
      <c r="N42" s="522"/>
      <c r="O42" s="522"/>
      <c r="P42" s="522"/>
      <c r="Q42" s="522"/>
      <c r="R42" s="522"/>
      <c r="S42" s="522"/>
      <c r="T42" s="522"/>
      <c r="U42" s="522"/>
      <c r="V42" s="522"/>
      <c r="W42" s="522"/>
      <c r="X42" s="545"/>
      <c r="Y42" s="522"/>
      <c r="Z42" s="546"/>
      <c r="AA42" s="546"/>
      <c r="AB42" s="546"/>
      <c r="AC42" s="546"/>
      <c r="AD42" s="546"/>
      <c r="AE42" s="546"/>
      <c r="AF42" s="546"/>
      <c r="AG42" s="546"/>
      <c r="AH42" s="546"/>
      <c r="AI42" s="546">
        <v>4</v>
      </c>
      <c r="AJ42" s="546">
        <v>4</v>
      </c>
      <c r="AK42" s="546">
        <v>4</v>
      </c>
      <c r="AL42" s="546">
        <v>4</v>
      </c>
      <c r="AM42" s="546">
        <v>4</v>
      </c>
      <c r="AN42" s="546">
        <v>4</v>
      </c>
      <c r="AO42" s="546">
        <v>4</v>
      </c>
      <c r="AP42" s="546">
        <v>4</v>
      </c>
      <c r="AQ42" s="546">
        <v>4</v>
      </c>
      <c r="AR42" s="546">
        <v>4</v>
      </c>
      <c r="AS42" s="546">
        <v>4</v>
      </c>
      <c r="AT42" s="546">
        <v>1</v>
      </c>
      <c r="AU42" s="1159"/>
      <c r="AV42" s="527">
        <f>VLOOKUP(D42,'[1]DANH SACH H'!$A$1:$C$11,2,0)</f>
        <v>32</v>
      </c>
      <c r="AW42" s="527">
        <f>VLOOKUP(D42,'[1]DANH SACH H'!$A$1:$C$11,3,0)</f>
        <v>30</v>
      </c>
      <c r="AX42" s="527"/>
      <c r="AY42" s="527"/>
      <c r="AZ42" s="527"/>
      <c r="BA42" s="527"/>
      <c r="BB42" s="527"/>
      <c r="BC42" s="527"/>
      <c r="BD42" s="527">
        <v>34</v>
      </c>
      <c r="BE42" s="527">
        <v>11</v>
      </c>
      <c r="BF42" s="527"/>
      <c r="BG42" s="544">
        <f>IF(AW42&lt;25,0.8,IF(AND(AW42&gt;=25,AW42&lt;=35),1,IF(AND(AW42&gt;=36,AW42&lt;=50),1.2,1.3)))</f>
        <v>1</v>
      </c>
      <c r="BH42" s="544">
        <f>IF(AW42&lt;15,0.8,IF(AND(AW42&gt;=15,AW42&lt;=18),1,IF(AND(AW42&gt;=19,AW42&lt;=25),1.2,1.3)))</f>
        <v>1.3</v>
      </c>
      <c r="BI42" s="527">
        <f>(BD42*BG42+BE42*BH42)+BF42/8*2.5</f>
        <v>48.3</v>
      </c>
      <c r="BJ42" s="526">
        <f t="shared" si="11"/>
        <v>48.3</v>
      </c>
      <c r="BK42" s="527"/>
      <c r="BL42" s="527"/>
      <c r="BM42" s="522"/>
      <c r="BN42" s="1135"/>
      <c r="BO42" s="532"/>
      <c r="BP42" s="1161"/>
      <c r="BQ42" s="533">
        <f>1*1</f>
        <v>1</v>
      </c>
      <c r="BR42" s="533">
        <f>2*0.3</f>
        <v>0.6</v>
      </c>
      <c r="BS42" s="533">
        <f>0.1*AW42</f>
        <v>3</v>
      </c>
      <c r="BT42" s="527"/>
      <c r="BU42" s="527"/>
      <c r="BV42" s="1135"/>
      <c r="BW42" s="1135"/>
      <c r="BX42" s="1135"/>
      <c r="BY42" s="527"/>
      <c r="BZ42" s="527"/>
      <c r="CA42" s="527"/>
      <c r="CB42" s="527"/>
      <c r="CC42" s="527"/>
      <c r="CD42" s="1138"/>
      <c r="CE42" s="1141"/>
      <c r="CF42" s="1138"/>
      <c r="CG42" s="1120"/>
      <c r="CH42" s="268"/>
      <c r="CI42" s="272"/>
      <c r="CJ42" s="268"/>
      <c r="CK42" s="272"/>
      <c r="CL42" s="423"/>
      <c r="CM42" s="273"/>
      <c r="CN42" s="273">
        <f>SUM(BR42:BS42)</f>
        <v>3.6</v>
      </c>
      <c r="CO42" s="268"/>
      <c r="CP42" s="268" t="s">
        <v>368</v>
      </c>
      <c r="CQ42" s="268"/>
      <c r="CR42" s="268"/>
      <c r="CS42" s="268"/>
      <c r="CT42" s="268"/>
      <c r="CU42" s="268"/>
      <c r="CV42" s="268"/>
      <c r="CW42" s="268"/>
      <c r="CX42" s="268"/>
      <c r="CY42" s="268"/>
      <c r="CZ42" s="268"/>
      <c r="DA42" s="268"/>
    </row>
    <row r="43" spans="1:94" s="268" customFormat="1" ht="15.75" customHeight="1">
      <c r="A43" s="1093"/>
      <c r="B43" s="1156"/>
      <c r="C43" s="544" t="s">
        <v>370</v>
      </c>
      <c r="D43" s="527" t="s">
        <v>145</v>
      </c>
      <c r="E43" s="522"/>
      <c r="F43" s="522"/>
      <c r="G43" s="522"/>
      <c r="H43" s="522"/>
      <c r="I43" s="522"/>
      <c r="J43" s="522"/>
      <c r="K43" s="522"/>
      <c r="L43" s="522"/>
      <c r="M43" s="522"/>
      <c r="N43" s="522"/>
      <c r="O43" s="522"/>
      <c r="P43" s="522"/>
      <c r="Q43" s="522"/>
      <c r="R43" s="522"/>
      <c r="S43" s="522"/>
      <c r="T43" s="522"/>
      <c r="U43" s="522"/>
      <c r="V43" s="522"/>
      <c r="W43" s="522"/>
      <c r="X43" s="545"/>
      <c r="Y43" s="522"/>
      <c r="Z43" s="546"/>
      <c r="AA43" s="546"/>
      <c r="AB43" s="546"/>
      <c r="AC43" s="546"/>
      <c r="AD43" s="546"/>
      <c r="AE43" s="546"/>
      <c r="AF43" s="546"/>
      <c r="AG43" s="546"/>
      <c r="AH43" s="546"/>
      <c r="AI43" s="546"/>
      <c r="AJ43" s="546"/>
      <c r="AK43" s="546">
        <v>4</v>
      </c>
      <c r="AL43" s="546">
        <v>4</v>
      </c>
      <c r="AM43" s="546">
        <v>4</v>
      </c>
      <c r="AN43" s="546">
        <v>4</v>
      </c>
      <c r="AO43" s="546">
        <v>4</v>
      </c>
      <c r="AP43" s="546">
        <v>4</v>
      </c>
      <c r="AQ43" s="546">
        <v>4</v>
      </c>
      <c r="AR43" s="546">
        <v>2</v>
      </c>
      <c r="AS43" s="546"/>
      <c r="AT43" s="546"/>
      <c r="AU43" s="1159"/>
      <c r="AV43" s="527">
        <f>VLOOKUP(D43,'[1]DANH SACH H'!$A$1:$C$11,2,0)</f>
        <v>32</v>
      </c>
      <c r="AW43" s="522">
        <f>VLOOKUP(D43,'[1]DANH SACH H'!$A$1:$C$11,3,0)</f>
        <v>30</v>
      </c>
      <c r="AX43" s="527"/>
      <c r="AY43" s="527"/>
      <c r="AZ43" s="527"/>
      <c r="BA43" s="527"/>
      <c r="BB43" s="527"/>
      <c r="BC43" s="527"/>
      <c r="BD43" s="527">
        <v>10</v>
      </c>
      <c r="BE43" s="527">
        <v>20</v>
      </c>
      <c r="BF43" s="527"/>
      <c r="BG43" s="544">
        <f>IF(AW43&lt;25,0.8,IF(AND(AW43&gt;=25,AW43&lt;=35),1,IF(AND(AW43&gt;=36,AW43&lt;=50),1.2,1.3)))</f>
        <v>1</v>
      </c>
      <c r="BH43" s="544">
        <f>IF(AW43&lt;15,0.8,IF(AND(AW43&gt;=15,AW43&lt;=18),1,IF(AND(AW43&gt;=19,AW43&lt;=25),1.2,1.3)))</f>
        <v>1.3</v>
      </c>
      <c r="BI43" s="527">
        <f>(BD43*BG43+BE43*BH43)+BF43/8*2.5+SUM(BD43:BE43)*0.1</f>
        <v>39</v>
      </c>
      <c r="BJ43" s="526">
        <f t="shared" si="11"/>
        <v>39</v>
      </c>
      <c r="BK43" s="527"/>
      <c r="BL43" s="527"/>
      <c r="BM43" s="522"/>
      <c r="BN43" s="1135"/>
      <c r="BO43" s="532"/>
      <c r="BP43" s="1161"/>
      <c r="BQ43" s="533">
        <f>1*1</f>
        <v>1</v>
      </c>
      <c r="BR43" s="533">
        <f>2*0.3</f>
        <v>0.6</v>
      </c>
      <c r="BS43" s="533">
        <f>0.1*AW43</f>
        <v>3</v>
      </c>
      <c r="BT43" s="527"/>
      <c r="BU43" s="527"/>
      <c r="BV43" s="1135"/>
      <c r="BW43" s="1135"/>
      <c r="BX43" s="1135"/>
      <c r="BY43" s="527"/>
      <c r="BZ43" s="527"/>
      <c r="CA43" s="527"/>
      <c r="CB43" s="527"/>
      <c r="CC43" s="527"/>
      <c r="CD43" s="1138"/>
      <c r="CE43" s="1141"/>
      <c r="CF43" s="1138"/>
      <c r="CG43" s="1120"/>
      <c r="CI43" s="272"/>
      <c r="CK43" s="272"/>
      <c r="CL43" s="423"/>
      <c r="CM43" s="273"/>
      <c r="CN43" s="273">
        <f>SUM(BR43:BS43)</f>
        <v>3.6</v>
      </c>
      <c r="CP43" s="268" t="s">
        <v>368</v>
      </c>
    </row>
    <row r="44" spans="1:90" s="268" customFormat="1" ht="15.75" customHeight="1">
      <c r="A44" s="1093"/>
      <c r="B44" s="1156"/>
      <c r="C44" s="534" t="s">
        <v>315</v>
      </c>
      <c r="D44" s="527" t="s">
        <v>217</v>
      </c>
      <c r="E44" s="522"/>
      <c r="F44" s="522"/>
      <c r="G44" s="522"/>
      <c r="H44" s="522"/>
      <c r="I44" s="522"/>
      <c r="J44" s="522"/>
      <c r="K44" s="522"/>
      <c r="L44" s="522"/>
      <c r="M44" s="522"/>
      <c r="N44" s="522"/>
      <c r="O44" s="522"/>
      <c r="P44" s="522"/>
      <c r="Q44" s="522"/>
      <c r="R44" s="522"/>
      <c r="S44" s="522"/>
      <c r="T44" s="522"/>
      <c r="U44" s="522"/>
      <c r="V44" s="522"/>
      <c r="W44" s="522"/>
      <c r="X44" s="545"/>
      <c r="Y44" s="522"/>
      <c r="Z44" s="546">
        <v>4</v>
      </c>
      <c r="AA44" s="546">
        <v>4</v>
      </c>
      <c r="AB44" s="546">
        <v>4</v>
      </c>
      <c r="AC44" s="546">
        <v>4</v>
      </c>
      <c r="AD44" s="546">
        <v>4</v>
      </c>
      <c r="AE44" s="546">
        <v>4</v>
      </c>
      <c r="AF44" s="546">
        <v>4</v>
      </c>
      <c r="AG44" s="546">
        <v>4</v>
      </c>
      <c r="AH44" s="546">
        <v>4</v>
      </c>
      <c r="AI44" s="546">
        <v>4</v>
      </c>
      <c r="AJ44" s="546">
        <v>4</v>
      </c>
      <c r="AK44" s="546">
        <v>1</v>
      </c>
      <c r="AL44" s="546"/>
      <c r="AM44" s="546"/>
      <c r="AN44" s="546"/>
      <c r="AO44" s="527"/>
      <c r="AP44" s="527"/>
      <c r="AQ44" s="527"/>
      <c r="AR44" s="527"/>
      <c r="AS44" s="527"/>
      <c r="AT44" s="527"/>
      <c r="AU44" s="1159"/>
      <c r="AV44" s="527">
        <f>VLOOKUP(D44,'[1]DANH SACH H'!$A$1:$C$11,2,0)</f>
        <v>20</v>
      </c>
      <c r="AW44" s="527">
        <f>VLOOKUP(D44,'[1]DANH SACH H'!$A$1:$C$11,3,0)</f>
        <v>16</v>
      </c>
      <c r="AX44" s="527"/>
      <c r="AY44" s="527"/>
      <c r="AZ44" s="527"/>
      <c r="BA44" s="527"/>
      <c r="BB44" s="527"/>
      <c r="BC44" s="527"/>
      <c r="BD44" s="527">
        <v>39</v>
      </c>
      <c r="BE44" s="527">
        <v>6</v>
      </c>
      <c r="BF44" s="527"/>
      <c r="BG44" s="544">
        <f>IF(AW44&lt;25,0.8,IF(AND(AW44&gt;=25,AW44&lt;=35),1,IF(AND(AW44&gt;=36,AW44&lt;=50),1.2,1.3)))</f>
        <v>0.8</v>
      </c>
      <c r="BH44" s="544">
        <f>IF(AW44&lt;15,0.8,IF(AND(AW44&gt;=15,AW44&lt;=18),1,IF(AND(AW44&gt;=19,AW44&lt;=25),1.2,1.3)))</f>
        <v>1</v>
      </c>
      <c r="BI44" s="527">
        <f>(BD44*BG44+BE44*BH44)+BF44/8*2.5</f>
        <v>37.2</v>
      </c>
      <c r="BJ44" s="526">
        <f t="shared" si="11"/>
        <v>37.2</v>
      </c>
      <c r="BK44" s="527"/>
      <c r="BL44" s="527"/>
      <c r="BM44" s="522"/>
      <c r="BN44" s="1135"/>
      <c r="BO44" s="532"/>
      <c r="BP44" s="1161"/>
      <c r="BQ44" s="533">
        <f>1*1</f>
        <v>1</v>
      </c>
      <c r="BR44" s="533">
        <f>2*0.3</f>
        <v>0.6</v>
      </c>
      <c r="BS44" s="533">
        <f>0.1*AW44</f>
        <v>1.6</v>
      </c>
      <c r="BT44" s="527"/>
      <c r="BU44" s="527"/>
      <c r="BV44" s="1135"/>
      <c r="BW44" s="1135"/>
      <c r="BX44" s="1135"/>
      <c r="BY44" s="527"/>
      <c r="BZ44" s="527"/>
      <c r="CA44" s="527"/>
      <c r="CB44" s="527"/>
      <c r="CC44" s="527"/>
      <c r="CD44" s="1138"/>
      <c r="CE44" s="1141"/>
      <c r="CF44" s="1138"/>
      <c r="CG44" s="1120"/>
      <c r="CI44" s="272"/>
      <c r="CK44" s="272"/>
      <c r="CL44" s="423"/>
    </row>
    <row r="45" spans="1:90" s="268" customFormat="1" ht="15.75" customHeight="1" thickBot="1">
      <c r="A45" s="1093"/>
      <c r="B45" s="1156"/>
      <c r="C45" s="534" t="s">
        <v>371</v>
      </c>
      <c r="D45" s="527" t="s">
        <v>217</v>
      </c>
      <c r="E45" s="522"/>
      <c r="F45" s="522"/>
      <c r="G45" s="522"/>
      <c r="H45" s="522"/>
      <c r="I45" s="522"/>
      <c r="J45" s="522"/>
      <c r="K45" s="522"/>
      <c r="L45" s="522"/>
      <c r="M45" s="522"/>
      <c r="N45" s="522"/>
      <c r="O45" s="522"/>
      <c r="P45" s="522"/>
      <c r="Q45" s="522"/>
      <c r="R45" s="522"/>
      <c r="S45" s="522"/>
      <c r="T45" s="522"/>
      <c r="U45" s="522"/>
      <c r="V45" s="522"/>
      <c r="W45" s="522"/>
      <c r="X45" s="545"/>
      <c r="Y45" s="522"/>
      <c r="Z45" s="546">
        <v>4</v>
      </c>
      <c r="AA45" s="546">
        <v>4</v>
      </c>
      <c r="AB45" s="546">
        <v>4</v>
      </c>
      <c r="AC45" s="546">
        <v>4</v>
      </c>
      <c r="AD45" s="546">
        <v>4</v>
      </c>
      <c r="AE45" s="546">
        <v>4</v>
      </c>
      <c r="AF45" s="546">
        <v>4</v>
      </c>
      <c r="AG45" s="546">
        <v>4</v>
      </c>
      <c r="AH45" s="546">
        <v>4</v>
      </c>
      <c r="AI45" s="546">
        <v>4</v>
      </c>
      <c r="AJ45" s="546">
        <v>4</v>
      </c>
      <c r="AK45" s="546">
        <v>4</v>
      </c>
      <c r="AL45" s="546">
        <v>4</v>
      </c>
      <c r="AM45" s="546">
        <v>4</v>
      </c>
      <c r="AN45" s="546">
        <v>4</v>
      </c>
      <c r="AO45" s="527"/>
      <c r="AP45" s="527"/>
      <c r="AQ45" s="527"/>
      <c r="AR45" s="527"/>
      <c r="AS45" s="527"/>
      <c r="AT45" s="527"/>
      <c r="AU45" s="1134"/>
      <c r="AV45" s="522">
        <f>VLOOKUP(D45,'[1]DANH SACH H'!$A$1:$C$11,2,0)</f>
        <v>20</v>
      </c>
      <c r="AW45" s="522">
        <f>VLOOKUP(D45,'[1]DANH SACH H'!$A$1:$C$11,3,0)</f>
        <v>16</v>
      </c>
      <c r="AX45" s="522"/>
      <c r="AY45" s="522"/>
      <c r="AZ45" s="522"/>
      <c r="BA45" s="522"/>
      <c r="BB45" s="522"/>
      <c r="BC45" s="527"/>
      <c r="BD45" s="527">
        <v>39</v>
      </c>
      <c r="BE45" s="527">
        <v>21</v>
      </c>
      <c r="BF45" s="527"/>
      <c r="BG45" s="544">
        <f>IF(AW45&lt;25,0.8,IF(AND(AW45&gt;=25,AW45&lt;=35),1,IF(AND(AW45&gt;=36,AW45&lt;=50),1.2,1.3)))</f>
        <v>0.8</v>
      </c>
      <c r="BH45" s="544">
        <f>IF(AW45&lt;15,0.8,IF(AND(AW45&gt;=15,AW45&lt;=18),1,IF(AND(AW45&gt;=19,AW45&lt;=25),1.2,1.3)))</f>
        <v>1</v>
      </c>
      <c r="BI45" s="527">
        <f>(BD45*BG45+BE45*BH45)+BF45/8*2.5</f>
        <v>52.2</v>
      </c>
      <c r="BJ45" s="526">
        <f t="shared" si="11"/>
        <v>52.2</v>
      </c>
      <c r="BK45" s="527"/>
      <c r="BL45" s="527"/>
      <c r="BM45" s="522"/>
      <c r="BN45" s="1135"/>
      <c r="BO45" s="532"/>
      <c r="BP45" s="1161"/>
      <c r="BQ45" s="533">
        <f>1*1</f>
        <v>1</v>
      </c>
      <c r="BR45" s="533">
        <f>2*0.3</f>
        <v>0.6</v>
      </c>
      <c r="BS45" s="533">
        <f>0.1*AW45</f>
        <v>1.6</v>
      </c>
      <c r="BT45" s="527"/>
      <c r="BU45" s="527"/>
      <c r="BV45" s="1135"/>
      <c r="BW45" s="1135"/>
      <c r="BX45" s="1135"/>
      <c r="BY45" s="527"/>
      <c r="BZ45" s="527"/>
      <c r="CA45" s="527"/>
      <c r="CB45" s="527"/>
      <c r="CC45" s="527"/>
      <c r="CD45" s="1138"/>
      <c r="CE45" s="1141"/>
      <c r="CF45" s="1138"/>
      <c r="CG45" s="1120"/>
      <c r="CI45" s="272"/>
      <c r="CK45" s="272"/>
      <c r="CL45" s="423"/>
    </row>
    <row r="46" spans="1:90" s="268" customFormat="1" ht="15.75" customHeight="1" thickBot="1">
      <c r="A46" s="1093"/>
      <c r="B46" s="1156"/>
      <c r="C46" s="547" t="s">
        <v>139</v>
      </c>
      <c r="D46" s="522"/>
      <c r="E46" s="548"/>
      <c r="F46" s="548"/>
      <c r="G46" s="548"/>
      <c r="H46" s="548"/>
      <c r="I46" s="548"/>
      <c r="J46" s="548"/>
      <c r="K46" s="548"/>
      <c r="L46" s="548"/>
      <c r="M46" s="548"/>
      <c r="N46" s="548"/>
      <c r="O46" s="548"/>
      <c r="P46" s="548"/>
      <c r="Q46" s="548"/>
      <c r="R46" s="548"/>
      <c r="S46" s="548"/>
      <c r="T46" s="548"/>
      <c r="U46" s="548"/>
      <c r="V46" s="548"/>
      <c r="W46" s="545"/>
      <c r="X46" s="545"/>
      <c r="Y46" s="522"/>
      <c r="Z46" s="549"/>
      <c r="AA46" s="549"/>
      <c r="AB46" s="522"/>
      <c r="AC46" s="522"/>
      <c r="AD46" s="522"/>
      <c r="AE46" s="522"/>
      <c r="AF46" s="522"/>
      <c r="AG46" s="522"/>
      <c r="AH46" s="522"/>
      <c r="AI46" s="522"/>
      <c r="AJ46" s="522"/>
      <c r="AK46" s="522"/>
      <c r="AL46" s="522"/>
      <c r="AM46" s="522"/>
      <c r="AN46" s="522"/>
      <c r="AO46" s="522"/>
      <c r="AP46" s="522"/>
      <c r="AQ46" s="522"/>
      <c r="AR46" s="522"/>
      <c r="AS46" s="522"/>
      <c r="AT46" s="522"/>
      <c r="AU46" s="527"/>
      <c r="AV46" s="525"/>
      <c r="AW46" s="525"/>
      <c r="AX46" s="527"/>
      <c r="AY46" s="527"/>
      <c r="AZ46" s="527"/>
      <c r="BA46" s="527"/>
      <c r="BB46" s="527"/>
      <c r="BC46" s="527"/>
      <c r="BD46" s="527"/>
      <c r="BE46" s="527"/>
      <c r="BF46" s="527"/>
      <c r="BG46" s="527"/>
      <c r="BH46" s="527"/>
      <c r="BI46" s="527"/>
      <c r="BJ46" s="527"/>
      <c r="BK46" s="533"/>
      <c r="BL46" s="533"/>
      <c r="BM46" s="527"/>
      <c r="BN46" s="1135"/>
      <c r="BO46" s="532"/>
      <c r="BP46" s="1161"/>
      <c r="BQ46" s="533"/>
      <c r="BR46" s="533" t="e">
        <f>SUM(CN17:CN19)+SUM(CJ71:CJ74)</f>
        <v>#N/A</v>
      </c>
      <c r="BS46" s="533"/>
      <c r="BT46" s="527"/>
      <c r="BU46" s="527"/>
      <c r="BV46" s="1135"/>
      <c r="BW46" s="1135"/>
      <c r="BX46" s="1135"/>
      <c r="BY46" s="527"/>
      <c r="BZ46" s="527"/>
      <c r="CA46" s="527"/>
      <c r="CB46" s="527"/>
      <c r="CC46" s="527"/>
      <c r="CD46" s="1138"/>
      <c r="CE46" s="1141"/>
      <c r="CF46" s="1138"/>
      <c r="CG46" s="1120"/>
      <c r="CI46" s="272"/>
      <c r="CJ46" s="272"/>
      <c r="CK46" s="272"/>
      <c r="CL46" s="272"/>
    </row>
    <row r="47" spans="1:90" s="268" customFormat="1" ht="15.75" customHeight="1" thickBot="1">
      <c r="A47" s="1093"/>
      <c r="B47" s="1156"/>
      <c r="C47" s="550" t="s">
        <v>124</v>
      </c>
      <c r="D47" s="522" t="s">
        <v>214</v>
      </c>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5">
        <f>VLOOKUP(D47,'[1]DANH SACH H'!$A$1:$C$11,2,0)</f>
        <v>12</v>
      </c>
      <c r="AW47" s="525">
        <f>VLOOKUP(D47,'[1]DANH SACH H'!$A$1:$C$11,3,0)</f>
        <v>10</v>
      </c>
      <c r="AX47" s="527"/>
      <c r="AY47" s="527"/>
      <c r="AZ47" s="527"/>
      <c r="BA47" s="527"/>
      <c r="BB47" s="527"/>
      <c r="BC47" s="527"/>
      <c r="BD47" s="527"/>
      <c r="BE47" s="527"/>
      <c r="BF47" s="527"/>
      <c r="BG47" s="527"/>
      <c r="BH47" s="527"/>
      <c r="BI47" s="527"/>
      <c r="BJ47" s="527"/>
      <c r="BK47" s="533"/>
      <c r="BL47" s="533"/>
      <c r="BM47" s="527"/>
      <c r="BN47" s="1135"/>
      <c r="BO47" s="544">
        <f>448*15%</f>
        <v>67.2</v>
      </c>
      <c r="BP47" s="1161"/>
      <c r="BQ47" s="533"/>
      <c r="BR47" s="533"/>
      <c r="BS47" s="533"/>
      <c r="BT47" s="527"/>
      <c r="BU47" s="527"/>
      <c r="BV47" s="1135"/>
      <c r="BW47" s="1135"/>
      <c r="BX47" s="1135"/>
      <c r="BY47" s="527"/>
      <c r="BZ47" s="527"/>
      <c r="CA47" s="527"/>
      <c r="CB47" s="527"/>
      <c r="CC47" s="527"/>
      <c r="CD47" s="1138"/>
      <c r="CE47" s="1141"/>
      <c r="CF47" s="1138"/>
      <c r="CG47" s="1120"/>
      <c r="CI47" s="272"/>
      <c r="CJ47" s="272"/>
      <c r="CK47" s="272"/>
      <c r="CL47" s="272"/>
    </row>
    <row r="48" spans="1:94" s="268" customFormat="1" ht="15.75" customHeight="1" thickBot="1">
      <c r="A48" s="1093"/>
      <c r="B48" s="1156"/>
      <c r="C48" s="550" t="s">
        <v>124</v>
      </c>
      <c r="D48" s="522" t="s">
        <v>149</v>
      </c>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5">
        <f>VLOOKUP(D48,'[1]DANH SACH H'!$A$1:$C$11,2,0)</f>
        <v>23</v>
      </c>
      <c r="AW48" s="525">
        <f>VLOOKUP(D48,'[1]DANH SACH H'!$A$1:$C$11,3,0)</f>
        <v>20</v>
      </c>
      <c r="AX48" s="527"/>
      <c r="AY48" s="527"/>
      <c r="AZ48" s="527"/>
      <c r="BA48" s="527"/>
      <c r="BB48" s="527"/>
      <c r="BC48" s="527"/>
      <c r="BD48" s="527"/>
      <c r="BE48" s="527"/>
      <c r="BF48" s="527"/>
      <c r="BG48" s="527"/>
      <c r="BH48" s="527"/>
      <c r="BI48" s="527"/>
      <c r="BJ48" s="527"/>
      <c r="BK48" s="533"/>
      <c r="BL48" s="533"/>
      <c r="BM48" s="527"/>
      <c r="BN48" s="1135"/>
      <c r="BO48" s="544">
        <f>448*15%</f>
        <v>67.2</v>
      </c>
      <c r="BP48" s="1161"/>
      <c r="BQ48" s="533"/>
      <c r="BR48" s="533"/>
      <c r="BS48" s="533"/>
      <c r="BT48" s="527"/>
      <c r="BU48" s="527"/>
      <c r="BV48" s="1135"/>
      <c r="BW48" s="1135"/>
      <c r="BX48" s="1135"/>
      <c r="BY48" s="527"/>
      <c r="BZ48" s="527"/>
      <c r="CA48" s="527"/>
      <c r="CB48" s="527"/>
      <c r="CC48" s="527"/>
      <c r="CD48" s="1138"/>
      <c r="CE48" s="1141"/>
      <c r="CF48" s="1138"/>
      <c r="CG48" s="1120"/>
      <c r="CI48" s="272"/>
      <c r="CJ48" s="272"/>
      <c r="CK48" s="272"/>
      <c r="CL48" s="272"/>
      <c r="CP48" s="272"/>
    </row>
    <row r="49" spans="1:90" s="268" customFormat="1" ht="2.25" customHeight="1" thickBot="1">
      <c r="A49" s="1094"/>
      <c r="B49" s="1157"/>
      <c r="C49" s="551"/>
      <c r="D49" s="552"/>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3"/>
      <c r="AR49" s="553"/>
      <c r="AS49" s="553"/>
      <c r="AT49" s="553"/>
      <c r="AU49" s="553"/>
      <c r="AV49" s="525"/>
      <c r="AW49" s="525"/>
      <c r="AX49" s="553"/>
      <c r="AY49" s="553"/>
      <c r="AZ49" s="554"/>
      <c r="BA49" s="554"/>
      <c r="BB49" s="554"/>
      <c r="BC49" s="554"/>
      <c r="BD49" s="553"/>
      <c r="BE49" s="553"/>
      <c r="BF49" s="553"/>
      <c r="BG49" s="553"/>
      <c r="BH49" s="553"/>
      <c r="BI49" s="553"/>
      <c r="BJ49" s="553"/>
      <c r="BK49" s="555"/>
      <c r="BL49" s="555"/>
      <c r="BM49" s="553"/>
      <c r="BN49" s="1136"/>
      <c r="BO49" s="556"/>
      <c r="BP49" s="1162"/>
      <c r="BQ49" s="533"/>
      <c r="BR49" s="533"/>
      <c r="BS49" s="555"/>
      <c r="BT49" s="553"/>
      <c r="BU49" s="553"/>
      <c r="BV49" s="1136"/>
      <c r="BW49" s="1136"/>
      <c r="BX49" s="1136"/>
      <c r="BY49" s="553"/>
      <c r="BZ49" s="553"/>
      <c r="CA49" s="553"/>
      <c r="CB49" s="553"/>
      <c r="CC49" s="553"/>
      <c r="CD49" s="1139"/>
      <c r="CE49" s="1142"/>
      <c r="CF49" s="1139"/>
      <c r="CG49" s="1121"/>
      <c r="CI49" s="272"/>
      <c r="CJ49" s="272"/>
      <c r="CK49" s="272"/>
      <c r="CL49" s="272"/>
    </row>
    <row r="50" spans="1:94" s="274" customFormat="1" ht="13.5" thickBot="1">
      <c r="A50" s="1122">
        <v>4</v>
      </c>
      <c r="B50" s="1125" t="s">
        <v>372</v>
      </c>
      <c r="C50" s="431" t="s">
        <v>315</v>
      </c>
      <c r="D50" s="432" t="s">
        <v>216</v>
      </c>
      <c r="E50" s="432"/>
      <c r="F50" s="432"/>
      <c r="G50" s="432"/>
      <c r="H50" s="432"/>
      <c r="I50" s="432"/>
      <c r="J50" s="432"/>
      <c r="K50" s="432"/>
      <c r="L50" s="432"/>
      <c r="M50" s="432"/>
      <c r="N50" s="432"/>
      <c r="O50" s="432"/>
      <c r="P50" s="432"/>
      <c r="Q50" s="432"/>
      <c r="R50" s="432"/>
      <c r="S50" s="432"/>
      <c r="T50" s="433"/>
      <c r="U50" s="434"/>
      <c r="V50" s="434"/>
      <c r="W50" s="434"/>
      <c r="X50" s="434"/>
      <c r="Y50" s="432"/>
      <c r="Z50" s="220">
        <v>4</v>
      </c>
      <c r="AA50" s="220">
        <v>4</v>
      </c>
      <c r="AB50" s="220">
        <v>4</v>
      </c>
      <c r="AC50" s="220">
        <v>4</v>
      </c>
      <c r="AD50" s="220">
        <v>4</v>
      </c>
      <c r="AE50" s="220">
        <v>4</v>
      </c>
      <c r="AF50" s="220">
        <v>4</v>
      </c>
      <c r="AG50" s="220">
        <v>4</v>
      </c>
      <c r="AH50" s="220">
        <v>4</v>
      </c>
      <c r="AI50" s="220">
        <v>4</v>
      </c>
      <c r="AJ50" s="220">
        <v>4</v>
      </c>
      <c r="AK50" s="220">
        <v>1</v>
      </c>
      <c r="AL50" s="220"/>
      <c r="AM50" s="220"/>
      <c r="AN50" s="220"/>
      <c r="AO50" s="220"/>
      <c r="AP50" s="220"/>
      <c r="AQ50" s="220"/>
      <c r="AR50" s="220"/>
      <c r="AS50" s="220"/>
      <c r="AT50" s="432"/>
      <c r="AU50" s="1125">
        <f>SUM(Z50:AS55)</f>
        <v>420</v>
      </c>
      <c r="AV50" s="439">
        <f>VLOOKUP(D50,'[1]DANH SACH H'!$A$1:$C$11,2,0)</f>
        <v>43</v>
      </c>
      <c r="AW50" s="439">
        <f>VLOOKUP(D50,'[1]DANH SACH H'!$A$1:$C$11,3,0)</f>
        <v>35</v>
      </c>
      <c r="AX50" s="432"/>
      <c r="AY50" s="432"/>
      <c r="AZ50" s="432"/>
      <c r="BA50" s="432"/>
      <c r="BB50" s="432"/>
      <c r="BC50" s="432"/>
      <c r="BD50" s="432">
        <v>39</v>
      </c>
      <c r="BE50" s="432">
        <v>6</v>
      </c>
      <c r="BF50" s="432"/>
      <c r="BG50" s="432">
        <f>IF(AW50&lt;25,0.8,IF(AND(AW50&gt;=25,AW50&lt;=35),1,IF(AND(AW50&gt;=36,AW50&lt;=50),1.2,1.3)))</f>
        <v>1</v>
      </c>
      <c r="BH50" s="432">
        <f>IF(AW50&lt;15,0.8,IF(AND(AW50&gt;=15,AW50&lt;=18),1,IF(AND(AW50&gt;=19,AW50&lt;=25),1.2,1.3)))</f>
        <v>1.3</v>
      </c>
      <c r="BI50" s="432">
        <f>(BD50*BG50+BE50*BH50)+BF50/8*2.5</f>
        <v>46.8</v>
      </c>
      <c r="BJ50" s="432"/>
      <c r="BK50" s="437"/>
      <c r="BL50" s="437"/>
      <c r="BM50" s="432"/>
      <c r="BN50" s="436">
        <f>15%*CE50</f>
        <v>42</v>
      </c>
      <c r="BO50" s="436"/>
      <c r="BP50" s="1100"/>
      <c r="BQ50" s="437">
        <f>1*1</f>
        <v>1</v>
      </c>
      <c r="BR50" s="437">
        <f>2*0.3</f>
        <v>0.6</v>
      </c>
      <c r="BS50" s="437">
        <f>0.1*AW50</f>
        <v>3.5</v>
      </c>
      <c r="BT50" s="432"/>
      <c r="BU50" s="432"/>
      <c r="BV50" s="1125"/>
      <c r="BW50" s="1125"/>
      <c r="BX50" s="1100">
        <f>SUM(BN50:BW57)</f>
        <v>73</v>
      </c>
      <c r="BY50" s="432"/>
      <c r="BZ50" s="432"/>
      <c r="CA50" s="432"/>
      <c r="CB50" s="432"/>
      <c r="CC50" s="432"/>
      <c r="CD50" s="1128">
        <f>SUM(BI50:BI53)+BX50</f>
        <v>477.1</v>
      </c>
      <c r="CE50" s="1131">
        <f>14*40/2</f>
        <v>280</v>
      </c>
      <c r="CF50" s="1100">
        <f>CD50-CE50</f>
        <v>197.10000000000002</v>
      </c>
      <c r="CG50" s="1103"/>
      <c r="CI50" s="269"/>
      <c r="CJ50" s="272"/>
      <c r="CK50" s="272"/>
      <c r="CL50" s="272"/>
      <c r="CM50" s="401">
        <f>SUM(BR50:BS50)</f>
        <v>4.1</v>
      </c>
      <c r="CN50" s="268"/>
      <c r="CP50" s="274" t="s">
        <v>373</v>
      </c>
    </row>
    <row r="51" spans="1:94" s="274" customFormat="1" ht="13.5" thickBot="1">
      <c r="A51" s="1123"/>
      <c r="B51" s="1126"/>
      <c r="C51" s="438" t="s">
        <v>322</v>
      </c>
      <c r="D51" s="439" t="s">
        <v>216</v>
      </c>
      <c r="E51" s="439"/>
      <c r="F51" s="439"/>
      <c r="G51" s="439"/>
      <c r="H51" s="439"/>
      <c r="I51" s="439"/>
      <c r="J51" s="439"/>
      <c r="K51" s="439"/>
      <c r="L51" s="439"/>
      <c r="M51" s="439"/>
      <c r="N51" s="439"/>
      <c r="O51" s="439"/>
      <c r="P51" s="439"/>
      <c r="Q51" s="439"/>
      <c r="R51" s="439"/>
      <c r="S51" s="439"/>
      <c r="T51" s="435"/>
      <c r="U51" s="440"/>
      <c r="V51" s="440"/>
      <c r="W51" s="440"/>
      <c r="X51" s="440"/>
      <c r="Y51" s="439"/>
      <c r="Z51" s="167">
        <v>8</v>
      </c>
      <c r="AA51" s="167">
        <v>8</v>
      </c>
      <c r="AB51" s="167">
        <v>8</v>
      </c>
      <c r="AC51" s="167">
        <v>8</v>
      </c>
      <c r="AD51" s="167">
        <v>8</v>
      </c>
      <c r="AE51" s="167">
        <v>8</v>
      </c>
      <c r="AF51" s="167">
        <v>8</v>
      </c>
      <c r="AG51" s="167">
        <v>8</v>
      </c>
      <c r="AH51" s="167">
        <v>8</v>
      </c>
      <c r="AI51" s="167">
        <v>8</v>
      </c>
      <c r="AJ51" s="167">
        <v>8</v>
      </c>
      <c r="AK51" s="167">
        <v>8</v>
      </c>
      <c r="AL51" s="167">
        <v>8</v>
      </c>
      <c r="AM51" s="167">
        <v>8</v>
      </c>
      <c r="AN51" s="167">
        <v>8</v>
      </c>
      <c r="AO51" s="167">
        <v>8</v>
      </c>
      <c r="AP51" s="167">
        <v>8</v>
      </c>
      <c r="AQ51" s="167">
        <v>8</v>
      </c>
      <c r="AR51" s="167">
        <v>6</v>
      </c>
      <c r="AS51" s="167"/>
      <c r="AT51" s="439"/>
      <c r="AU51" s="1126"/>
      <c r="AV51" s="439">
        <f>VLOOKUP(D51,'[1]DANH SACH H'!$A$1:$C$11,2,0)</f>
        <v>43</v>
      </c>
      <c r="AW51" s="439">
        <f>VLOOKUP(D51,'[1]DANH SACH H'!$A$1:$C$11,3,0)</f>
        <v>35</v>
      </c>
      <c r="AX51" s="439"/>
      <c r="AY51" s="439"/>
      <c r="AZ51" s="439"/>
      <c r="BA51" s="439"/>
      <c r="BB51" s="439"/>
      <c r="BC51" s="439"/>
      <c r="BD51" s="441">
        <v>22</v>
      </c>
      <c r="BE51" s="441">
        <v>128</v>
      </c>
      <c r="BF51" s="439"/>
      <c r="BG51" s="439">
        <f>IF(AW51&lt;25,0.8,IF(AND(AW51&gt;=25,AW51&lt;=35),1,IF(AND(AW51&gt;=36,AW51&lt;=50),1.2,1.3)))</f>
        <v>1</v>
      </c>
      <c r="BH51" s="439">
        <f>IF(AW51&lt;15,0.8,IF(AND(AW51&gt;=15,AW51&lt;=18),1,IF(AND(AW51&gt;=19,AW51&lt;=25),1.2,1.3)))</f>
        <v>1.3</v>
      </c>
      <c r="BI51" s="439">
        <f>(BD51*BG51+BE51*BH51)+BF51/8*2.5+SUM(BD51:BE51)*0.1</f>
        <v>203.4</v>
      </c>
      <c r="BJ51" s="439"/>
      <c r="BK51" s="443"/>
      <c r="BL51" s="443"/>
      <c r="BM51" s="439"/>
      <c r="BN51" s="442"/>
      <c r="BO51" s="442"/>
      <c r="BP51" s="1101"/>
      <c r="BQ51" s="443">
        <f>1*1</f>
        <v>1</v>
      </c>
      <c r="BR51" s="443">
        <f>8*0.3</f>
        <v>2.4</v>
      </c>
      <c r="BS51" s="443">
        <f>0.2*AW51</f>
        <v>7</v>
      </c>
      <c r="BT51" s="439"/>
      <c r="BU51" s="439"/>
      <c r="BV51" s="1126"/>
      <c r="BW51" s="1126"/>
      <c r="BX51" s="1101"/>
      <c r="BY51" s="439"/>
      <c r="BZ51" s="439"/>
      <c r="CA51" s="439"/>
      <c r="CB51" s="439"/>
      <c r="CC51" s="439"/>
      <c r="CD51" s="1129"/>
      <c r="CE51" s="1132"/>
      <c r="CF51" s="1101"/>
      <c r="CG51" s="1104"/>
      <c r="CI51" s="269"/>
      <c r="CJ51" s="272"/>
      <c r="CK51" s="272"/>
      <c r="CL51" s="272"/>
      <c r="CM51" s="401">
        <f>SUM(BR51:BS51)</f>
        <v>9.4</v>
      </c>
      <c r="CN51" s="401"/>
      <c r="CP51" s="274" t="s">
        <v>373</v>
      </c>
    </row>
    <row r="52" spans="1:94" s="274" customFormat="1" ht="13.5" thickBot="1">
      <c r="A52" s="1123"/>
      <c r="B52" s="1126"/>
      <c r="C52" s="438" t="s">
        <v>371</v>
      </c>
      <c r="D52" s="439" t="s">
        <v>216</v>
      </c>
      <c r="E52" s="439"/>
      <c r="F52" s="439"/>
      <c r="G52" s="439"/>
      <c r="H52" s="439"/>
      <c r="I52" s="439"/>
      <c r="J52" s="439"/>
      <c r="K52" s="439"/>
      <c r="L52" s="439"/>
      <c r="M52" s="439"/>
      <c r="N52" s="439"/>
      <c r="O52" s="439"/>
      <c r="P52" s="439"/>
      <c r="Q52" s="439"/>
      <c r="R52" s="439"/>
      <c r="S52" s="439"/>
      <c r="T52" s="435"/>
      <c r="U52" s="440"/>
      <c r="V52" s="440"/>
      <c r="W52" s="440"/>
      <c r="X52" s="440"/>
      <c r="Y52" s="439"/>
      <c r="Z52" s="167">
        <v>4</v>
      </c>
      <c r="AA52" s="167">
        <v>4</v>
      </c>
      <c r="AB52" s="167">
        <v>4</v>
      </c>
      <c r="AC52" s="167">
        <v>4</v>
      </c>
      <c r="AD52" s="167">
        <v>4</v>
      </c>
      <c r="AE52" s="167">
        <v>4</v>
      </c>
      <c r="AF52" s="167">
        <v>4</v>
      </c>
      <c r="AG52" s="167">
        <v>4</v>
      </c>
      <c r="AH52" s="167">
        <v>4</v>
      </c>
      <c r="AI52" s="167">
        <v>4</v>
      </c>
      <c r="AJ52" s="167">
        <v>4</v>
      </c>
      <c r="AK52" s="167">
        <v>4</v>
      </c>
      <c r="AL52" s="167">
        <v>4</v>
      </c>
      <c r="AM52" s="167">
        <v>4</v>
      </c>
      <c r="AN52" s="167">
        <v>4</v>
      </c>
      <c r="AO52" s="167"/>
      <c r="AP52" s="167"/>
      <c r="AQ52" s="167"/>
      <c r="AR52" s="167"/>
      <c r="AS52" s="167"/>
      <c r="AT52" s="439"/>
      <c r="AU52" s="1126"/>
      <c r="AV52" s="439">
        <f>VLOOKUP(D52,'[1]DANH SACH H'!$A$1:$C$11,2,0)</f>
        <v>43</v>
      </c>
      <c r="AW52" s="439">
        <f>VLOOKUP(D52,'[1]DANH SACH H'!$A$1:$C$11,3,0)</f>
        <v>35</v>
      </c>
      <c r="AX52" s="439"/>
      <c r="AY52" s="439"/>
      <c r="AZ52" s="439"/>
      <c r="BA52" s="439"/>
      <c r="BB52" s="439"/>
      <c r="BC52" s="439"/>
      <c r="BD52" s="439">
        <v>39</v>
      </c>
      <c r="BE52" s="439">
        <v>21</v>
      </c>
      <c r="BF52" s="439"/>
      <c r="BG52" s="439">
        <f>IF(AW52&lt;25,0.8,IF(AND(AW52&gt;=25,AW52&lt;=35),1,IF(AND(AW52&gt;=36,AW52&lt;=50),1.2,1.3)))</f>
        <v>1</v>
      </c>
      <c r="BH52" s="439">
        <f>IF(AW52&lt;15,0.8,IF(AND(AW52&gt;=15,AW52&lt;=18),1,IF(AND(AW52&gt;=19,AW52&lt;=25),1.2,1.3)))</f>
        <v>1.3</v>
      </c>
      <c r="BI52" s="439">
        <f>(BD52*BG52+BE52*BH52)+BF52/8*2.5+SUM(BD52:BE52)*0.1</f>
        <v>72.3</v>
      </c>
      <c r="BJ52" s="439"/>
      <c r="BK52" s="443"/>
      <c r="BL52" s="443"/>
      <c r="BM52" s="439"/>
      <c r="BN52" s="442"/>
      <c r="BO52" s="442"/>
      <c r="BP52" s="1101"/>
      <c r="BQ52" s="443">
        <f>1*1</f>
        <v>1</v>
      </c>
      <c r="BR52" s="443">
        <f>2*0.3</f>
        <v>0.6</v>
      </c>
      <c r="BS52" s="443">
        <f>0.1*AW52</f>
        <v>3.5</v>
      </c>
      <c r="BT52" s="439"/>
      <c r="BU52" s="439"/>
      <c r="BV52" s="1126"/>
      <c r="BW52" s="1126"/>
      <c r="BX52" s="1101"/>
      <c r="BY52" s="439"/>
      <c r="BZ52" s="439"/>
      <c r="CA52" s="439"/>
      <c r="CB52" s="439"/>
      <c r="CC52" s="439"/>
      <c r="CD52" s="1129"/>
      <c r="CE52" s="1132"/>
      <c r="CF52" s="1101"/>
      <c r="CG52" s="1104"/>
      <c r="CI52" s="269"/>
      <c r="CJ52" s="272"/>
      <c r="CK52" s="272"/>
      <c r="CL52" s="272"/>
      <c r="CM52" s="401">
        <f>SUM(BR52:BS52)</f>
        <v>4.1</v>
      </c>
      <c r="CN52" s="401"/>
      <c r="CP52" s="274" t="s">
        <v>373</v>
      </c>
    </row>
    <row r="53" spans="1:94" s="274" customFormat="1" ht="13.5" thickBot="1">
      <c r="A53" s="1123"/>
      <c r="B53" s="1126"/>
      <c r="C53" s="438" t="s">
        <v>321</v>
      </c>
      <c r="D53" s="439" t="s">
        <v>216</v>
      </c>
      <c r="E53" s="439"/>
      <c r="F53" s="439"/>
      <c r="G53" s="439"/>
      <c r="H53" s="439"/>
      <c r="I53" s="439"/>
      <c r="J53" s="439"/>
      <c r="K53" s="439"/>
      <c r="L53" s="439"/>
      <c r="M53" s="439"/>
      <c r="N53" s="439"/>
      <c r="O53" s="439"/>
      <c r="P53" s="439"/>
      <c r="Q53" s="439"/>
      <c r="R53" s="439"/>
      <c r="S53" s="439"/>
      <c r="T53" s="435"/>
      <c r="U53" s="440"/>
      <c r="V53" s="440"/>
      <c r="W53" s="440"/>
      <c r="X53" s="440"/>
      <c r="Y53" s="439"/>
      <c r="Z53" s="444"/>
      <c r="AA53" s="444"/>
      <c r="AB53" s="444"/>
      <c r="AC53" s="444"/>
      <c r="AD53" s="444"/>
      <c r="AE53" s="444"/>
      <c r="AF53" s="444"/>
      <c r="AG53" s="444"/>
      <c r="AH53" s="167"/>
      <c r="AI53" s="167"/>
      <c r="AJ53" s="167"/>
      <c r="AK53" s="167"/>
      <c r="AL53" s="167">
        <v>8</v>
      </c>
      <c r="AM53" s="167">
        <v>8</v>
      </c>
      <c r="AN53" s="167">
        <v>8</v>
      </c>
      <c r="AO53" s="167">
        <v>8</v>
      </c>
      <c r="AP53" s="167">
        <v>8</v>
      </c>
      <c r="AQ53" s="167">
        <v>8</v>
      </c>
      <c r="AR53" s="167">
        <v>8</v>
      </c>
      <c r="AS53" s="167">
        <v>4</v>
      </c>
      <c r="AT53" s="439"/>
      <c r="AU53" s="1126"/>
      <c r="AV53" s="439">
        <f>VLOOKUP(D53,'[1]DANH SACH H'!$A$1:$C$11,2,0)</f>
        <v>43</v>
      </c>
      <c r="AW53" s="439">
        <f>VLOOKUP(D53,'[1]DANH SACH H'!$A$1:$C$11,3,0)</f>
        <v>35</v>
      </c>
      <c r="AX53" s="439"/>
      <c r="AY53" s="439"/>
      <c r="AZ53" s="439"/>
      <c r="BA53" s="439"/>
      <c r="BB53" s="439"/>
      <c r="BC53" s="439"/>
      <c r="BD53" s="439">
        <v>8</v>
      </c>
      <c r="BE53" s="439">
        <v>52</v>
      </c>
      <c r="BF53" s="439"/>
      <c r="BG53" s="439">
        <f>IF(AW53&lt;25,0.8,IF(AND(AW53&gt;=25,AW53&lt;=35),1,IF(AND(AW53&gt;=36,AW53&lt;=50),1.2,1.3)))</f>
        <v>1</v>
      </c>
      <c r="BH53" s="439">
        <f>IF(AW53&lt;15,0.8,IF(AND(AW53&gt;=15,AW53&lt;=18),1,IF(AND(AW53&gt;=19,AW53&lt;=25),1.2,1.3)))</f>
        <v>1.3</v>
      </c>
      <c r="BI53" s="439">
        <f>(BD53*BG53+BE53*BH53)+BF53/8*2.5+SUM(BD53:BE53)*0.1</f>
        <v>81.60000000000001</v>
      </c>
      <c r="BJ53" s="439"/>
      <c r="BK53" s="443"/>
      <c r="BL53" s="443"/>
      <c r="BM53" s="439"/>
      <c r="BN53" s="442"/>
      <c r="BO53" s="442"/>
      <c r="BP53" s="1101"/>
      <c r="BQ53" s="557">
        <f>1*1</f>
        <v>1</v>
      </c>
      <c r="BR53" s="557">
        <f>8*0.3</f>
        <v>2.4</v>
      </c>
      <c r="BS53" s="558">
        <f>0.2*AW53</f>
        <v>7</v>
      </c>
      <c r="BT53" s="439"/>
      <c r="BU53" s="439"/>
      <c r="BV53" s="1126"/>
      <c r="BW53" s="1126"/>
      <c r="BX53" s="1101"/>
      <c r="BY53" s="439"/>
      <c r="BZ53" s="439"/>
      <c r="CA53" s="439"/>
      <c r="CB53" s="439"/>
      <c r="CC53" s="439"/>
      <c r="CD53" s="1129"/>
      <c r="CE53" s="1132"/>
      <c r="CF53" s="1101"/>
      <c r="CG53" s="1104"/>
      <c r="CI53" s="269"/>
      <c r="CJ53" s="272"/>
      <c r="CK53" s="272"/>
      <c r="CL53" s="272"/>
      <c r="CM53" s="401">
        <f>SUM(BR53:BS53)</f>
        <v>9.4</v>
      </c>
      <c r="CN53" s="401"/>
      <c r="CP53" s="274" t="s">
        <v>373</v>
      </c>
    </row>
    <row r="54" spans="1:92" s="274" customFormat="1" ht="13.5" thickBot="1">
      <c r="A54" s="1123"/>
      <c r="B54" s="1126"/>
      <c r="C54" s="438" t="s">
        <v>419</v>
      </c>
      <c r="D54" s="439" t="s">
        <v>214</v>
      </c>
      <c r="E54" s="439"/>
      <c r="F54" s="439"/>
      <c r="G54" s="439"/>
      <c r="H54" s="439"/>
      <c r="I54" s="439"/>
      <c r="J54" s="439"/>
      <c r="K54" s="439"/>
      <c r="L54" s="439"/>
      <c r="M54" s="439"/>
      <c r="N54" s="439"/>
      <c r="O54" s="439"/>
      <c r="P54" s="439"/>
      <c r="Q54" s="439"/>
      <c r="R54" s="439"/>
      <c r="S54" s="439"/>
      <c r="T54" s="435"/>
      <c r="U54" s="440"/>
      <c r="V54" s="440"/>
      <c r="W54" s="440"/>
      <c r="X54" s="440"/>
      <c r="Y54" s="439"/>
      <c r="Z54" s="167">
        <v>4</v>
      </c>
      <c r="AA54" s="167">
        <v>4</v>
      </c>
      <c r="AB54" s="167">
        <v>4</v>
      </c>
      <c r="AC54" s="167">
        <v>4</v>
      </c>
      <c r="AD54" s="167">
        <v>4</v>
      </c>
      <c r="AE54" s="167">
        <v>4</v>
      </c>
      <c r="AF54" s="167">
        <v>4</v>
      </c>
      <c r="AG54" s="167">
        <v>4</v>
      </c>
      <c r="AH54" s="167">
        <v>4</v>
      </c>
      <c r="AI54" s="167">
        <v>4</v>
      </c>
      <c r="AJ54" s="167">
        <v>4</v>
      </c>
      <c r="AK54" s="167">
        <v>1</v>
      </c>
      <c r="AL54" s="167"/>
      <c r="AM54" s="167"/>
      <c r="AN54" s="167"/>
      <c r="AO54" s="167"/>
      <c r="AP54" s="167"/>
      <c r="AQ54" s="167"/>
      <c r="AR54" s="167"/>
      <c r="AS54" s="167"/>
      <c r="AT54" s="439"/>
      <c r="AU54" s="1126"/>
      <c r="AV54" s="439">
        <f>VLOOKUP(D54,'[1]DANH SACH H'!$A$1:$C$11,2,0)</f>
        <v>12</v>
      </c>
      <c r="AW54" s="439">
        <f>VLOOKUP(D54,'[1]DANH SACH H'!$A$1:$C$11,3,0)</f>
        <v>10</v>
      </c>
      <c r="AX54" s="439"/>
      <c r="AY54" s="439"/>
      <c r="AZ54" s="439"/>
      <c r="BA54" s="439"/>
      <c r="BB54" s="439"/>
      <c r="BC54" s="439"/>
      <c r="BD54" s="439"/>
      <c r="BE54" s="439"/>
      <c r="BF54" s="439"/>
      <c r="BG54" s="439"/>
      <c r="BH54" s="439"/>
      <c r="BI54" s="439"/>
      <c r="BJ54" s="439"/>
      <c r="BK54" s="443"/>
      <c r="BL54" s="443"/>
      <c r="BM54" s="439"/>
      <c r="BN54" s="442"/>
      <c r="BO54" s="442"/>
      <c r="BP54" s="1101"/>
      <c r="BQ54" s="443"/>
      <c r="BR54" s="443"/>
      <c r="BS54" s="443"/>
      <c r="BT54" s="439"/>
      <c r="BU54" s="439"/>
      <c r="BV54" s="1126"/>
      <c r="BW54" s="1126"/>
      <c r="BX54" s="1101"/>
      <c r="BY54" s="439"/>
      <c r="BZ54" s="439"/>
      <c r="CA54" s="439"/>
      <c r="CB54" s="439"/>
      <c r="CC54" s="439"/>
      <c r="CD54" s="1129"/>
      <c r="CE54" s="1132"/>
      <c r="CF54" s="1101"/>
      <c r="CG54" s="1104"/>
      <c r="CI54" s="269"/>
      <c r="CJ54" s="272"/>
      <c r="CK54" s="272"/>
      <c r="CL54" s="272"/>
      <c r="CN54" s="268"/>
    </row>
    <row r="55" spans="1:92" s="274" customFormat="1" ht="12.75">
      <c r="A55" s="1123"/>
      <c r="B55" s="1126"/>
      <c r="C55" s="438" t="s">
        <v>420</v>
      </c>
      <c r="D55" s="439" t="s">
        <v>214</v>
      </c>
      <c r="E55" s="439"/>
      <c r="F55" s="439"/>
      <c r="G55" s="439"/>
      <c r="H55" s="439"/>
      <c r="I55" s="439"/>
      <c r="J55" s="439"/>
      <c r="K55" s="439"/>
      <c r="L55" s="439"/>
      <c r="M55" s="439"/>
      <c r="N55" s="439"/>
      <c r="O55" s="439"/>
      <c r="P55" s="439"/>
      <c r="Q55" s="439"/>
      <c r="R55" s="439"/>
      <c r="S55" s="439"/>
      <c r="T55" s="435"/>
      <c r="U55" s="440"/>
      <c r="V55" s="440"/>
      <c r="W55" s="440"/>
      <c r="X55" s="440"/>
      <c r="Y55" s="439"/>
      <c r="Z55" s="167"/>
      <c r="AA55" s="167"/>
      <c r="AB55" s="167" t="s">
        <v>374</v>
      </c>
      <c r="AC55" s="167"/>
      <c r="AD55" s="167"/>
      <c r="AE55" s="167"/>
      <c r="AF55" s="167"/>
      <c r="AG55" s="167"/>
      <c r="AH55" s="167"/>
      <c r="AI55" s="167"/>
      <c r="AJ55" s="167"/>
      <c r="AK55" s="167"/>
      <c r="AL55" s="167">
        <v>8</v>
      </c>
      <c r="AM55" s="167">
        <v>8</v>
      </c>
      <c r="AN55" s="167">
        <v>8</v>
      </c>
      <c r="AO55" s="167">
        <v>8</v>
      </c>
      <c r="AP55" s="167">
        <v>8</v>
      </c>
      <c r="AQ55" s="167">
        <v>8</v>
      </c>
      <c r="AR55" s="167">
        <v>8</v>
      </c>
      <c r="AS55" s="167">
        <v>4</v>
      </c>
      <c r="AT55" s="439"/>
      <c r="AU55" s="1126"/>
      <c r="AV55" s="439">
        <f>VLOOKUP(D55,'[1]DANH SACH H'!$A$1:$C$11,2,0)</f>
        <v>12</v>
      </c>
      <c r="AW55" s="439">
        <f>VLOOKUP(D55,'[1]DANH SACH H'!$A$1:$C$11,3,0)</f>
        <v>10</v>
      </c>
      <c r="AX55" s="439"/>
      <c r="AY55" s="439"/>
      <c r="AZ55" s="439"/>
      <c r="BA55" s="439"/>
      <c r="BB55" s="439"/>
      <c r="BC55" s="439"/>
      <c r="BD55" s="439"/>
      <c r="BE55" s="439"/>
      <c r="BF55" s="439"/>
      <c r="BG55" s="439"/>
      <c r="BH55" s="439"/>
      <c r="BI55" s="439"/>
      <c r="BJ55" s="439"/>
      <c r="BK55" s="443"/>
      <c r="BL55" s="443"/>
      <c r="BM55" s="439"/>
      <c r="BN55" s="442"/>
      <c r="BO55" s="442"/>
      <c r="BP55" s="1101"/>
      <c r="BQ55" s="443"/>
      <c r="BR55" s="443"/>
      <c r="BS55" s="557"/>
      <c r="BT55" s="439"/>
      <c r="BU55" s="439"/>
      <c r="BV55" s="1126"/>
      <c r="BW55" s="1126"/>
      <c r="BX55" s="1101"/>
      <c r="BY55" s="439"/>
      <c r="BZ55" s="439"/>
      <c r="CA55" s="439"/>
      <c r="CB55" s="439"/>
      <c r="CC55" s="439"/>
      <c r="CD55" s="1129"/>
      <c r="CE55" s="1132"/>
      <c r="CF55" s="1101"/>
      <c r="CG55" s="1104"/>
      <c r="CI55" s="269"/>
      <c r="CJ55" s="272"/>
      <c r="CK55" s="272"/>
      <c r="CL55" s="272"/>
      <c r="CN55" s="268"/>
    </row>
    <row r="56" spans="1:92" s="274" customFormat="1" ht="15.75" customHeight="1" thickBot="1">
      <c r="A56" s="1123"/>
      <c r="B56" s="1126"/>
      <c r="C56" s="445" t="s">
        <v>139</v>
      </c>
      <c r="D56" s="446"/>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1126"/>
      <c r="AV56" s="439"/>
      <c r="AW56" s="439"/>
      <c r="AX56" s="439"/>
      <c r="AY56" s="439"/>
      <c r="AZ56" s="452"/>
      <c r="BA56" s="452"/>
      <c r="BB56" s="452"/>
      <c r="BC56" s="452"/>
      <c r="BD56" s="448"/>
      <c r="BE56" s="453"/>
      <c r="BF56" s="453"/>
      <c r="BG56" s="453"/>
      <c r="BH56" s="453"/>
      <c r="BI56" s="453"/>
      <c r="BJ56" s="453"/>
      <c r="BK56" s="452"/>
      <c r="BL56" s="452"/>
      <c r="BM56" s="443"/>
      <c r="BN56" s="439"/>
      <c r="BO56" s="439"/>
      <c r="BP56" s="1101"/>
      <c r="BQ56" s="443"/>
      <c r="BR56" s="443"/>
      <c r="BS56" s="443"/>
      <c r="BT56" s="447"/>
      <c r="BU56" s="447"/>
      <c r="BV56" s="1126"/>
      <c r="BW56" s="1126"/>
      <c r="BX56" s="1101"/>
      <c r="BY56" s="447"/>
      <c r="BZ56" s="447"/>
      <c r="CA56" s="447"/>
      <c r="CB56" s="447"/>
      <c r="CC56" s="439"/>
      <c r="CD56" s="1129"/>
      <c r="CE56" s="1132"/>
      <c r="CF56" s="1101"/>
      <c r="CG56" s="1105"/>
      <c r="CH56" s="268"/>
      <c r="CI56" s="272"/>
      <c r="CJ56" s="272"/>
      <c r="CK56" s="272"/>
      <c r="CL56" s="272"/>
      <c r="CN56" s="268"/>
    </row>
    <row r="57" spans="1:92" s="274" customFormat="1" ht="3.75" customHeight="1" hidden="1">
      <c r="A57" s="1124"/>
      <c r="B57" s="448"/>
      <c r="C57" s="449"/>
      <c r="D57" s="450"/>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1127"/>
      <c r="AV57" s="559" t="e">
        <f>VLOOKUP(D57,'[1]DANH SACH H'!$A$1:$C$11,2,0)</f>
        <v>#N/A</v>
      </c>
      <c r="AW57" s="559" t="e">
        <f>VLOOKUP(D57,'[1]DANH SACH H'!$A$1:$C$11,3,0)</f>
        <v>#N/A</v>
      </c>
      <c r="AX57" s="452"/>
      <c r="AY57" s="452"/>
      <c r="AZ57" s="560"/>
      <c r="BA57" s="560"/>
      <c r="BB57" s="560"/>
      <c r="BC57" s="560"/>
      <c r="BD57" s="560"/>
      <c r="BE57" s="560"/>
      <c r="BF57" s="560"/>
      <c r="BG57" s="560"/>
      <c r="BH57" s="560"/>
      <c r="BI57" s="560"/>
      <c r="BJ57" s="560"/>
      <c r="BK57" s="561"/>
      <c r="BL57" s="561"/>
      <c r="BM57" s="452"/>
      <c r="BN57" s="452"/>
      <c r="BO57" s="452"/>
      <c r="BP57" s="454"/>
      <c r="BQ57" s="454"/>
      <c r="BR57" s="454"/>
      <c r="BS57" s="456"/>
      <c r="BT57" s="455"/>
      <c r="BU57" s="455"/>
      <c r="BV57" s="1127"/>
      <c r="BW57" s="1127"/>
      <c r="BX57" s="1102"/>
      <c r="BY57" s="455"/>
      <c r="BZ57" s="455"/>
      <c r="CA57" s="455"/>
      <c r="CB57" s="455"/>
      <c r="CC57" s="452"/>
      <c r="CD57" s="1130"/>
      <c r="CE57" s="1133"/>
      <c r="CF57" s="1102"/>
      <c r="CG57" s="1106"/>
      <c r="CH57" s="268"/>
      <c r="CI57" s="272"/>
      <c r="CJ57" s="272" t="e">
        <f>0.3*4+0.2*AW57+0.1*AW57</f>
        <v>#N/A</v>
      </c>
      <c r="CK57" s="272"/>
      <c r="CL57" s="272"/>
      <c r="CN57" s="268"/>
    </row>
    <row r="58" spans="1:92" s="274" customFormat="1" ht="13.5" customHeight="1" thickBot="1">
      <c r="A58" s="1107">
        <v>5</v>
      </c>
      <c r="B58" s="1110" t="s">
        <v>69</v>
      </c>
      <c r="C58" s="363" t="s">
        <v>375</v>
      </c>
      <c r="D58" s="457" t="s">
        <v>145</v>
      </c>
      <c r="E58" s="458">
        <v>8</v>
      </c>
      <c r="F58" s="458">
        <v>8</v>
      </c>
      <c r="G58" s="458">
        <v>8</v>
      </c>
      <c r="H58" s="458">
        <v>8</v>
      </c>
      <c r="I58" s="458">
        <v>8</v>
      </c>
      <c r="J58" s="458">
        <v>8</v>
      </c>
      <c r="K58" s="458">
        <v>8</v>
      </c>
      <c r="L58" s="458">
        <v>4</v>
      </c>
      <c r="M58" s="459"/>
      <c r="N58" s="459"/>
      <c r="O58" s="459"/>
      <c r="P58" s="459"/>
      <c r="Q58" s="459"/>
      <c r="R58" s="459"/>
      <c r="S58" s="459"/>
      <c r="T58" s="459"/>
      <c r="U58" s="459"/>
      <c r="V58" s="459"/>
      <c r="W58" s="459"/>
      <c r="X58" s="459"/>
      <c r="Y58" s="460"/>
      <c r="Z58" s="460"/>
      <c r="AA58" s="460"/>
      <c r="AB58" s="460"/>
      <c r="AC58" s="460"/>
      <c r="AD58" s="460"/>
      <c r="AE58" s="460"/>
      <c r="AF58" s="460"/>
      <c r="AG58" s="460"/>
      <c r="AH58" s="460"/>
      <c r="AI58" s="460"/>
      <c r="AJ58" s="460"/>
      <c r="AK58" s="460"/>
      <c r="AL58" s="460"/>
      <c r="AM58" s="460"/>
      <c r="AN58" s="460"/>
      <c r="AO58" s="460"/>
      <c r="AP58" s="460"/>
      <c r="AQ58" s="460"/>
      <c r="AR58" s="461"/>
      <c r="AS58" s="461"/>
      <c r="AT58" s="461"/>
      <c r="AU58" s="1112">
        <f>SUM(E58:T59)</f>
        <v>120</v>
      </c>
      <c r="AV58" s="367">
        <f>VLOOKUP(D58,'[1]DANH SACH H'!$A$1:$C$11,2,0)</f>
        <v>32</v>
      </c>
      <c r="AW58" s="367">
        <f>VLOOKUP(D58,'[1]DANH SACH H'!$A$1:$C$11,3,0)</f>
        <v>30</v>
      </c>
      <c r="AX58" s="367">
        <v>11</v>
      </c>
      <c r="AY58" s="367">
        <v>49</v>
      </c>
      <c r="AZ58" s="373"/>
      <c r="BA58" s="373">
        <f>IF(AV58&lt;25,0.8,IF(AND(AV58&gt;=25,AV58&lt;=35),1,IF(AND(AV58&gt;=36,AV58&lt;=50),1.2,1.3)))</f>
        <v>1</v>
      </c>
      <c r="BB58" s="373">
        <f>IF(AV58&lt;15,0.8,IF(AND(AV58&gt;=15,AV58&lt;=18),1,IF(AND(AV58&gt;=19,AV58&lt;=25),1.2,1.3)))</f>
        <v>1.3</v>
      </c>
      <c r="BC58" s="373">
        <f>(AX58*BA58+AY58*BB58)+AZ58/8*2.5+SUM(AX58:AY58)*0.1</f>
        <v>80.7</v>
      </c>
      <c r="BD58" s="373"/>
      <c r="BE58" s="373"/>
      <c r="BF58" s="373"/>
      <c r="BG58" s="373"/>
      <c r="BH58" s="373"/>
      <c r="BI58" s="373"/>
      <c r="BJ58" s="514">
        <f>BC58+BI58</f>
        <v>80.7</v>
      </c>
      <c r="BK58" s="373"/>
      <c r="BL58" s="373"/>
      <c r="BM58" s="367"/>
      <c r="BN58" s="1112">
        <f>448*30%/2+448*30%/2</f>
        <v>134.4</v>
      </c>
      <c r="BO58" s="462"/>
      <c r="BP58" s="1116"/>
      <c r="BQ58" s="369">
        <f>1*0.5</f>
        <v>0.5</v>
      </c>
      <c r="BR58" s="369">
        <f>8*0.3</f>
        <v>2.4</v>
      </c>
      <c r="BS58" s="369">
        <f>0.2*AW58</f>
        <v>6</v>
      </c>
      <c r="BT58" s="367"/>
      <c r="BU58" s="367"/>
      <c r="BV58" s="1112"/>
      <c r="BW58" s="1112"/>
      <c r="BX58" s="1084">
        <f>SUM(BN58:BW61)</f>
        <v>159.10000000000002</v>
      </c>
      <c r="BY58" s="367"/>
      <c r="BZ58" s="367"/>
      <c r="CA58" s="367"/>
      <c r="CB58" s="367"/>
      <c r="CC58" s="367"/>
      <c r="CD58" s="1076">
        <f>SUM(BJ58:BJ60)+BX58+CB59</f>
        <v>837.7</v>
      </c>
      <c r="CE58" s="1080">
        <f>14*40</f>
        <v>560</v>
      </c>
      <c r="CF58" s="1084">
        <f>CD58-CE58</f>
        <v>277.70000000000005</v>
      </c>
      <c r="CG58" s="1088"/>
      <c r="CH58" s="268"/>
      <c r="CI58" s="272"/>
      <c r="CJ58" s="269">
        <f>SUM(BR58:BS58)</f>
        <v>8.4</v>
      </c>
      <c r="CK58" s="272"/>
      <c r="CL58" s="272" t="s">
        <v>71</v>
      </c>
      <c r="CN58" s="268"/>
    </row>
    <row r="59" spans="1:92" s="274" customFormat="1" ht="18" customHeight="1">
      <c r="A59" s="1108"/>
      <c r="B59" s="1111"/>
      <c r="C59" s="463" t="s">
        <v>376</v>
      </c>
      <c r="D59" s="379" t="s">
        <v>149</v>
      </c>
      <c r="E59" s="383">
        <v>8</v>
      </c>
      <c r="F59" s="383">
        <v>8</v>
      </c>
      <c r="G59" s="383">
        <v>8</v>
      </c>
      <c r="H59" s="383">
        <v>8</v>
      </c>
      <c r="I59" s="383">
        <v>8</v>
      </c>
      <c r="J59" s="383">
        <v>8</v>
      </c>
      <c r="K59" s="383">
        <v>8</v>
      </c>
      <c r="L59" s="383">
        <v>4</v>
      </c>
      <c r="M59" s="378"/>
      <c r="N59" s="378"/>
      <c r="O59" s="378"/>
      <c r="P59" s="378"/>
      <c r="Q59" s="378"/>
      <c r="R59" s="378"/>
      <c r="S59" s="378"/>
      <c r="T59" s="378"/>
      <c r="U59" s="464"/>
      <c r="V59" s="464"/>
      <c r="W59" s="464"/>
      <c r="X59" s="464"/>
      <c r="Y59" s="465"/>
      <c r="Z59" s="465"/>
      <c r="AA59" s="465"/>
      <c r="AB59" s="465"/>
      <c r="AC59" s="465"/>
      <c r="AD59" s="465"/>
      <c r="AE59" s="465"/>
      <c r="AF59" s="465"/>
      <c r="AG59" s="465"/>
      <c r="AH59" s="465"/>
      <c r="AI59" s="465"/>
      <c r="AJ59" s="466"/>
      <c r="AK59" s="466"/>
      <c r="AL59" s="466"/>
      <c r="AM59" s="466"/>
      <c r="AN59" s="466"/>
      <c r="AO59" s="466"/>
      <c r="AP59" s="466"/>
      <c r="AQ59" s="466"/>
      <c r="AR59" s="373"/>
      <c r="AS59" s="373"/>
      <c r="AT59" s="373"/>
      <c r="AU59" s="1113"/>
      <c r="AV59" s="373">
        <f>VLOOKUP(D59,'[1]DANH SACH H'!$A$1:$C$11,2,0)</f>
        <v>23</v>
      </c>
      <c r="AW59" s="373">
        <f>VLOOKUP(D59,'[1]DANH SACH H'!$A$1:$C$11,3,0)</f>
        <v>20</v>
      </c>
      <c r="AX59" s="373">
        <v>22</v>
      </c>
      <c r="AY59" s="373">
        <v>38</v>
      </c>
      <c r="AZ59" s="373"/>
      <c r="BA59" s="373">
        <f>IF(AV59&lt;25,0.8,IF(AND(AV59&gt;=25,AV59&lt;=35),1,IF(AND(AV59&gt;=36,AV59&lt;=50),1.2,1.3)))</f>
        <v>0.8</v>
      </c>
      <c r="BB59" s="373">
        <f>IF(AV59&lt;15,0.8,IF(AND(AV59&gt;=15,AV59&lt;=18),1,IF(AND(AV59&gt;=19,AV59&lt;=25),1.2,1.3)))</f>
        <v>1.2</v>
      </c>
      <c r="BC59" s="373">
        <f>(AX59*BA59+AY59*BB59)+AZ59/8*2.5+SUM(AX59:AY59)*0.1</f>
        <v>69.2</v>
      </c>
      <c r="BD59" s="373"/>
      <c r="BE59" s="373"/>
      <c r="BF59" s="373"/>
      <c r="BG59" s="373"/>
      <c r="BH59" s="373"/>
      <c r="BI59" s="373"/>
      <c r="BJ59" s="514">
        <f>BC59+BI59</f>
        <v>69.2</v>
      </c>
      <c r="BK59" s="373"/>
      <c r="BL59" s="373"/>
      <c r="BM59" s="373"/>
      <c r="BN59" s="1113"/>
      <c r="BO59" s="467"/>
      <c r="BP59" s="1117"/>
      <c r="BQ59" s="375">
        <f>1*0.5</f>
        <v>0.5</v>
      </c>
      <c r="BR59" s="375">
        <f>8*0.3</f>
        <v>2.4</v>
      </c>
      <c r="BS59" s="375">
        <f>0.2*AW59</f>
        <v>4</v>
      </c>
      <c r="BT59" s="373"/>
      <c r="BU59" s="373"/>
      <c r="BV59" s="1113"/>
      <c r="BW59" s="1113"/>
      <c r="BX59" s="1085"/>
      <c r="BY59" s="373"/>
      <c r="BZ59" s="373"/>
      <c r="CA59" s="373"/>
      <c r="CB59" s="373">
        <v>448</v>
      </c>
      <c r="CC59" s="373"/>
      <c r="CD59" s="1077"/>
      <c r="CE59" s="1081"/>
      <c r="CF59" s="1085"/>
      <c r="CG59" s="1089"/>
      <c r="CH59" s="268"/>
      <c r="CI59" s="272"/>
      <c r="CJ59" s="269">
        <f>SUM(BR59:BS59)</f>
        <v>6.4</v>
      </c>
      <c r="CK59" s="272"/>
      <c r="CL59" s="272" t="s">
        <v>71</v>
      </c>
      <c r="CN59" s="268"/>
    </row>
    <row r="60" spans="1:94" s="274" customFormat="1" ht="18" customHeight="1">
      <c r="A60" s="1109"/>
      <c r="B60" s="1111"/>
      <c r="C60" s="374" t="s">
        <v>377</v>
      </c>
      <c r="D60" s="373" t="s">
        <v>145</v>
      </c>
      <c r="E60" s="167"/>
      <c r="F60" s="167"/>
      <c r="G60" s="167"/>
      <c r="H60" s="167"/>
      <c r="I60" s="167"/>
      <c r="J60" s="167"/>
      <c r="K60" s="167"/>
      <c r="L60" s="167"/>
      <c r="M60" s="29"/>
      <c r="N60" s="29"/>
      <c r="O60" s="29"/>
      <c r="P60" s="29"/>
      <c r="Q60" s="29"/>
      <c r="R60" s="29"/>
      <c r="S60" s="29"/>
      <c r="T60" s="29"/>
      <c r="U60" s="114"/>
      <c r="V60" s="114"/>
      <c r="W60" s="114"/>
      <c r="X60" s="114"/>
      <c r="Y60" s="139"/>
      <c r="Z60" s="167">
        <v>8</v>
      </c>
      <c r="AA60" s="167">
        <v>8</v>
      </c>
      <c r="AB60" s="167">
        <v>8</v>
      </c>
      <c r="AC60" s="167">
        <v>8</v>
      </c>
      <c r="AD60" s="167">
        <v>8</v>
      </c>
      <c r="AE60" s="167">
        <v>8</v>
      </c>
      <c r="AF60" s="167">
        <v>8</v>
      </c>
      <c r="AG60" s="167">
        <v>4</v>
      </c>
      <c r="AH60" s="139"/>
      <c r="AI60" s="139"/>
      <c r="AJ60" s="343"/>
      <c r="AK60" s="343"/>
      <c r="AL60" s="343"/>
      <c r="AM60" s="343"/>
      <c r="AN60" s="343"/>
      <c r="AO60" s="343"/>
      <c r="AP60" s="343"/>
      <c r="AQ60" s="343"/>
      <c r="AR60" s="125"/>
      <c r="AS60" s="125"/>
      <c r="AT60" s="125"/>
      <c r="AU60" s="1114"/>
      <c r="AV60" s="373">
        <f>VLOOKUP(D60,'[1]DANH SACH H'!$A$1:$C$11,2,0)</f>
        <v>32</v>
      </c>
      <c r="AW60" s="373">
        <f>VLOOKUP(D60,'[1]DANH SACH H'!$A$1:$C$11,3,0)</f>
        <v>30</v>
      </c>
      <c r="AX60" s="379"/>
      <c r="AY60" s="379"/>
      <c r="AZ60" s="379"/>
      <c r="BA60" s="379"/>
      <c r="BB60" s="379"/>
      <c r="BC60" s="379"/>
      <c r="BD60" s="379">
        <v>11</v>
      </c>
      <c r="BE60" s="379">
        <v>49</v>
      </c>
      <c r="BF60" s="379"/>
      <c r="BG60" s="373">
        <f>IF(AW60&lt;25,0.8,IF(AND(AW60&gt;=25,AW60&lt;=35),1,IF(AND(AW60&gt;=36,AW60&lt;=50),1.2,1.3)))</f>
        <v>1</v>
      </c>
      <c r="BH60" s="373">
        <f>IF(AW60&lt;15,0.8,IF(AND(AW60&gt;=15,AW60&lt;=18),1,IF(AND(AW60&gt;=19,AW60&lt;=25),1.2,1.3)))</f>
        <v>1.3</v>
      </c>
      <c r="BI60" s="373">
        <f>(BD60*BG60+BE60*BH60)+BF60/8*2.5+SUM(BD60:BE60)*0.1</f>
        <v>80.7</v>
      </c>
      <c r="BJ60" s="514">
        <f>BC60+BI60</f>
        <v>80.7</v>
      </c>
      <c r="BK60" s="373"/>
      <c r="BL60" s="373"/>
      <c r="BM60" s="373"/>
      <c r="BN60" s="1114"/>
      <c r="BO60" s="468"/>
      <c r="BP60" s="1117"/>
      <c r="BQ60" s="375">
        <f>1*0.5</f>
        <v>0.5</v>
      </c>
      <c r="BR60" s="375">
        <f>8*0.3</f>
        <v>2.4</v>
      </c>
      <c r="BS60" s="375">
        <f>0.2*AW60</f>
        <v>6</v>
      </c>
      <c r="BT60" s="379"/>
      <c r="BU60" s="379"/>
      <c r="BV60" s="1114"/>
      <c r="BW60" s="1114"/>
      <c r="BX60" s="1086"/>
      <c r="BY60" s="379"/>
      <c r="BZ60" s="379"/>
      <c r="CA60" s="379"/>
      <c r="CB60" s="379"/>
      <c r="CC60" s="379"/>
      <c r="CD60" s="1078"/>
      <c r="CE60" s="1082"/>
      <c r="CF60" s="1086"/>
      <c r="CG60" s="1090"/>
      <c r="CH60" s="268"/>
      <c r="CI60" s="272"/>
      <c r="CJ60" s="271"/>
      <c r="CK60" s="272"/>
      <c r="CL60" s="272"/>
      <c r="CN60" s="401">
        <f>SUM(BR60:BS60)</f>
        <v>8.4</v>
      </c>
      <c r="CP60" s="274" t="s">
        <v>373</v>
      </c>
    </row>
    <row r="61" spans="1:94" s="274" customFormat="1" ht="15.75" customHeight="1" thickBot="1">
      <c r="A61" s="1109"/>
      <c r="B61" s="1111"/>
      <c r="C61" s="562" t="s">
        <v>139</v>
      </c>
      <c r="D61" s="563"/>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379"/>
      <c r="AK61" s="379"/>
      <c r="AL61" s="379"/>
      <c r="AM61" s="379"/>
      <c r="AN61" s="379"/>
      <c r="AO61" s="379"/>
      <c r="AP61" s="379"/>
      <c r="AQ61" s="379"/>
      <c r="AR61" s="379"/>
      <c r="AS61" s="379"/>
      <c r="AT61" s="379"/>
      <c r="AU61" s="1114"/>
      <c r="AV61" s="564"/>
      <c r="AW61" s="564"/>
      <c r="AX61" s="387"/>
      <c r="AY61" s="387"/>
      <c r="AZ61" s="469"/>
      <c r="BA61" s="469"/>
      <c r="BB61" s="469"/>
      <c r="BC61" s="469"/>
      <c r="BD61" s="469"/>
      <c r="BE61" s="387"/>
      <c r="BF61" s="387"/>
      <c r="BG61" s="387"/>
      <c r="BH61" s="387"/>
      <c r="BI61" s="387"/>
      <c r="BJ61" s="387"/>
      <c r="BK61" s="389"/>
      <c r="BL61" s="389"/>
      <c r="BM61" s="387"/>
      <c r="BN61" s="1115"/>
      <c r="BO61" s="470"/>
      <c r="BP61" s="1118"/>
      <c r="BQ61" s="389"/>
      <c r="BR61" s="389"/>
      <c r="BS61" s="389"/>
      <c r="BT61" s="387"/>
      <c r="BU61" s="387"/>
      <c r="BV61" s="1115"/>
      <c r="BW61" s="1115"/>
      <c r="BX61" s="1087"/>
      <c r="BY61" s="387"/>
      <c r="BZ61" s="387"/>
      <c r="CA61" s="387"/>
      <c r="CB61" s="387"/>
      <c r="CC61" s="387"/>
      <c r="CD61" s="1079"/>
      <c r="CE61" s="1083"/>
      <c r="CF61" s="1087"/>
      <c r="CG61" s="1091"/>
      <c r="CH61" s="268"/>
      <c r="CI61" s="272"/>
      <c r="CJ61" s="272"/>
      <c r="CK61" s="272"/>
      <c r="CL61" s="272"/>
      <c r="CN61" s="268"/>
      <c r="CP61" s="272"/>
    </row>
    <row r="62" spans="1:92" s="274" customFormat="1" ht="18" customHeight="1">
      <c r="A62" s="1092">
        <v>6</v>
      </c>
      <c r="B62" s="1095" t="s">
        <v>71</v>
      </c>
      <c r="C62" s="565" t="s">
        <v>378</v>
      </c>
      <c r="D62" s="473" t="s">
        <v>145</v>
      </c>
      <c r="E62" s="566"/>
      <c r="F62" s="566"/>
      <c r="G62" s="566"/>
      <c r="H62" s="566"/>
      <c r="I62" s="566"/>
      <c r="J62" s="566"/>
      <c r="K62" s="566"/>
      <c r="L62" s="566">
        <v>8</v>
      </c>
      <c r="M62" s="566">
        <v>8</v>
      </c>
      <c r="N62" s="566">
        <v>8</v>
      </c>
      <c r="O62" s="566">
        <v>8</v>
      </c>
      <c r="P62" s="566">
        <v>8</v>
      </c>
      <c r="Q62" s="566">
        <v>5</v>
      </c>
      <c r="R62" s="566"/>
      <c r="S62" s="566"/>
      <c r="T62" s="566"/>
      <c r="U62" s="471"/>
      <c r="V62" s="471"/>
      <c r="W62" s="471"/>
      <c r="X62" s="471"/>
      <c r="Y62" s="472"/>
      <c r="Z62" s="472"/>
      <c r="AA62" s="472"/>
      <c r="AB62" s="472"/>
      <c r="AC62" s="472"/>
      <c r="AD62" s="472"/>
      <c r="AE62" s="472"/>
      <c r="AF62" s="472"/>
      <c r="AG62" s="472"/>
      <c r="AH62" s="472"/>
      <c r="AI62" s="472"/>
      <c r="AJ62" s="472"/>
      <c r="AK62" s="472"/>
      <c r="AL62" s="472"/>
      <c r="AM62" s="472"/>
      <c r="AN62" s="472"/>
      <c r="AO62" s="472"/>
      <c r="AP62" s="472"/>
      <c r="AQ62" s="472"/>
      <c r="AR62" s="473"/>
      <c r="AS62" s="473"/>
      <c r="AT62" s="473"/>
      <c r="AU62" s="1057">
        <f>SUM(E62:T65)</f>
        <v>330</v>
      </c>
      <c r="AV62" s="567">
        <f>VLOOKUP(D62,'[1]DANH SACH H'!$A$1:$C$11,2,0)</f>
        <v>32</v>
      </c>
      <c r="AW62" s="567">
        <f>VLOOKUP(D62,'[1]DANH SACH H'!$A$1:$C$11,3,0)</f>
        <v>30</v>
      </c>
      <c r="AX62" s="473">
        <v>7</v>
      </c>
      <c r="AY62" s="473">
        <v>38</v>
      </c>
      <c r="AZ62" s="473"/>
      <c r="BA62" s="417">
        <f>IF(AV62&lt;25,0.8,IF(AND(AV62&gt;=25,AV62&lt;=35),1,IF(AND(AV62&gt;=36,AV62&lt;=50),1.2,1.3)))</f>
        <v>1</v>
      </c>
      <c r="BB62" s="417">
        <f>IF(AV62&lt;15,0.8,IF(AND(AV62&gt;=15,AV62&lt;=18),1,IF(AND(AV62&gt;=19,AV62&lt;=25),1.2,1.3)))</f>
        <v>1.3</v>
      </c>
      <c r="BC62" s="417">
        <f>(AX62*BA62+AY62*BB62)+AZ62/8*2.5+SUM(AX62:AY62)*0.1</f>
        <v>60.9</v>
      </c>
      <c r="BD62" s="473"/>
      <c r="BE62" s="473"/>
      <c r="BF62" s="473"/>
      <c r="BG62" s="473"/>
      <c r="BH62" s="473"/>
      <c r="BI62" s="473"/>
      <c r="BJ62" s="568">
        <f aca="true" t="shared" si="12" ref="BJ62:BJ67">BC62+BI62</f>
        <v>60.9</v>
      </c>
      <c r="BK62" s="475"/>
      <c r="BL62" s="475"/>
      <c r="BM62" s="473"/>
      <c r="BN62" s="474"/>
      <c r="BO62" s="474"/>
      <c r="BP62" s="1097"/>
      <c r="BQ62" s="473">
        <f aca="true" t="shared" si="13" ref="BQ62:BQ67">1*0.5</f>
        <v>0.5</v>
      </c>
      <c r="BR62" s="473">
        <f aca="true" t="shared" si="14" ref="BR62:BR67">8*0.3</f>
        <v>2.4</v>
      </c>
      <c r="BS62" s="473">
        <f aca="true" t="shared" si="15" ref="BS62:BS67">0.2*AW62</f>
        <v>6</v>
      </c>
      <c r="BT62" s="473"/>
      <c r="BU62" s="473"/>
      <c r="BV62" s="1057"/>
      <c r="BW62" s="1057"/>
      <c r="BX62" s="1057" t="e">
        <f>SUM(BN62:BW70)</f>
        <v>#N/A</v>
      </c>
      <c r="BY62" s="473"/>
      <c r="BZ62" s="473"/>
      <c r="CA62" s="473"/>
      <c r="CB62" s="473"/>
      <c r="CC62" s="473"/>
      <c r="CD62" s="1060" t="e">
        <f>SUM(BJ62:BJ67)+BX62</f>
        <v>#N/A</v>
      </c>
      <c r="CE62" s="1063">
        <f>14*40</f>
        <v>560</v>
      </c>
      <c r="CF62" s="1060" t="e">
        <f>CD62-CE62</f>
        <v>#N/A</v>
      </c>
      <c r="CG62" s="1068"/>
      <c r="CH62" s="268"/>
      <c r="CI62" s="272"/>
      <c r="CJ62" s="272">
        <f>0.3*8+0.2*AW62+0.1*AW62</f>
        <v>11.4</v>
      </c>
      <c r="CK62" s="272"/>
      <c r="CL62" s="272" t="s">
        <v>363</v>
      </c>
      <c r="CN62" s="268"/>
    </row>
    <row r="63" spans="1:92" s="274" customFormat="1" ht="12.75">
      <c r="A63" s="1093"/>
      <c r="B63" s="1096"/>
      <c r="C63" s="419" t="s">
        <v>189</v>
      </c>
      <c r="D63" s="417" t="s">
        <v>216</v>
      </c>
      <c r="E63" s="569">
        <v>6</v>
      </c>
      <c r="F63" s="569">
        <v>6</v>
      </c>
      <c r="G63" s="569">
        <v>6</v>
      </c>
      <c r="H63" s="569">
        <v>6</v>
      </c>
      <c r="I63" s="569">
        <v>9</v>
      </c>
      <c r="J63" s="569">
        <v>9</v>
      </c>
      <c r="K63" s="569">
        <v>9</v>
      </c>
      <c r="L63" s="569">
        <v>9</v>
      </c>
      <c r="M63" s="569">
        <v>9</v>
      </c>
      <c r="N63" s="569">
        <v>9</v>
      </c>
      <c r="O63" s="569">
        <v>9</v>
      </c>
      <c r="P63" s="569">
        <v>9</v>
      </c>
      <c r="Q63" s="569">
        <v>6</v>
      </c>
      <c r="R63" s="569">
        <v>6</v>
      </c>
      <c r="S63" s="569">
        <v>6</v>
      </c>
      <c r="T63" s="569">
        <v>6</v>
      </c>
      <c r="U63" s="421"/>
      <c r="V63" s="421"/>
      <c r="W63" s="421"/>
      <c r="X63" s="421"/>
      <c r="Y63" s="476"/>
      <c r="Z63" s="476"/>
      <c r="AA63" s="476"/>
      <c r="AB63" s="476"/>
      <c r="AC63" s="476"/>
      <c r="AD63" s="476"/>
      <c r="AE63" s="476"/>
      <c r="AF63" s="476"/>
      <c r="AG63" s="476"/>
      <c r="AH63" s="476"/>
      <c r="AI63" s="476"/>
      <c r="AJ63" s="476"/>
      <c r="AK63" s="476"/>
      <c r="AL63" s="476"/>
      <c r="AM63" s="476"/>
      <c r="AN63" s="476"/>
      <c r="AO63" s="476"/>
      <c r="AP63" s="476"/>
      <c r="AQ63" s="476"/>
      <c r="AR63" s="417"/>
      <c r="AS63" s="417"/>
      <c r="AT63" s="417"/>
      <c r="AU63" s="1058"/>
      <c r="AV63" s="478">
        <f>VLOOKUP(D63,'[1]DANH SACH H'!$A$1:$C$11,2,0)</f>
        <v>43</v>
      </c>
      <c r="AW63" s="478">
        <f>VLOOKUP(D63,'[1]DANH SACH H'!$A$1:$C$11,3,0)</f>
        <v>35</v>
      </c>
      <c r="AX63" s="417">
        <v>23</v>
      </c>
      <c r="AY63" s="417">
        <v>97</v>
      </c>
      <c r="AZ63" s="417"/>
      <c r="BA63" s="417">
        <f>IF(AV63&lt;25,0.8,IF(AND(AV63&gt;=25,AV63&lt;=35),1,IF(AND(AV63&gt;=36,AV63&lt;=50),1.2,1.3)))</f>
        <v>1.2</v>
      </c>
      <c r="BB63" s="417">
        <f>IF(AV63&lt;15,0.8,IF(AND(AV63&gt;=15,AV63&lt;=18),1,IF(AND(AV63&gt;=19,AV63&lt;=25),1.2,1.3)))</f>
        <v>1.3</v>
      </c>
      <c r="BC63" s="417">
        <f>(AX63*BA63+AY63*BB63)+AZ63/8*2.5+SUM(AX63:AY63)*0.1</f>
        <v>165.70000000000002</v>
      </c>
      <c r="BD63" s="417"/>
      <c r="BE63" s="417"/>
      <c r="BF63" s="417"/>
      <c r="BG63" s="417"/>
      <c r="BH63" s="417"/>
      <c r="BI63" s="417"/>
      <c r="BJ63" s="570">
        <f t="shared" si="12"/>
        <v>165.70000000000002</v>
      </c>
      <c r="BK63" s="418"/>
      <c r="BL63" s="418"/>
      <c r="BM63" s="416"/>
      <c r="BN63" s="424"/>
      <c r="BO63" s="424"/>
      <c r="BP63" s="1098"/>
      <c r="BQ63" s="417">
        <f t="shared" si="13"/>
        <v>0.5</v>
      </c>
      <c r="BR63" s="417">
        <f t="shared" si="14"/>
        <v>2.4</v>
      </c>
      <c r="BS63" s="417">
        <f t="shared" si="15"/>
        <v>7</v>
      </c>
      <c r="BT63" s="417"/>
      <c r="BU63" s="417"/>
      <c r="BV63" s="1058"/>
      <c r="BW63" s="1058"/>
      <c r="BX63" s="1058"/>
      <c r="BY63" s="417"/>
      <c r="BZ63" s="417"/>
      <c r="CA63" s="417"/>
      <c r="CB63" s="417"/>
      <c r="CC63" s="417"/>
      <c r="CD63" s="1061"/>
      <c r="CE63" s="1064"/>
      <c r="CF63" s="1066"/>
      <c r="CG63" s="1069"/>
      <c r="CI63" s="272"/>
      <c r="CJ63" s="272">
        <f>0.3*8+0.2*AW63+0.1*AW63</f>
        <v>12.9</v>
      </c>
      <c r="CK63" s="272"/>
      <c r="CL63" s="272" t="s">
        <v>363</v>
      </c>
      <c r="CN63" s="268"/>
    </row>
    <row r="64" spans="1:94" s="279" customFormat="1" ht="18" customHeight="1">
      <c r="A64" s="1093"/>
      <c r="B64" s="1096"/>
      <c r="C64" s="419" t="s">
        <v>189</v>
      </c>
      <c r="D64" s="417" t="s">
        <v>214</v>
      </c>
      <c r="E64" s="569">
        <v>4</v>
      </c>
      <c r="F64" s="569">
        <v>4</v>
      </c>
      <c r="G64" s="569">
        <v>4</v>
      </c>
      <c r="H64" s="569">
        <v>4</v>
      </c>
      <c r="I64" s="569">
        <v>4</v>
      </c>
      <c r="J64" s="569">
        <v>4</v>
      </c>
      <c r="K64" s="569">
        <v>4</v>
      </c>
      <c r="L64" s="569">
        <v>4</v>
      </c>
      <c r="M64" s="569">
        <v>8</v>
      </c>
      <c r="N64" s="569">
        <v>8</v>
      </c>
      <c r="O64" s="569">
        <v>12</v>
      </c>
      <c r="P64" s="569">
        <v>12</v>
      </c>
      <c r="Q64" s="569">
        <v>12</v>
      </c>
      <c r="R64" s="569">
        <v>12</v>
      </c>
      <c r="S64" s="569">
        <v>12</v>
      </c>
      <c r="T64" s="569">
        <v>12</v>
      </c>
      <c r="U64" s="422"/>
      <c r="V64" s="422"/>
      <c r="W64" s="422"/>
      <c r="X64" s="422"/>
      <c r="Y64" s="477"/>
      <c r="Z64" s="477"/>
      <c r="AA64" s="477"/>
      <c r="AB64" s="477"/>
      <c r="AC64" s="477"/>
      <c r="AD64" s="477"/>
      <c r="AE64" s="477"/>
      <c r="AF64" s="477"/>
      <c r="AG64" s="477"/>
      <c r="AH64" s="477"/>
      <c r="AI64" s="477"/>
      <c r="AJ64" s="477"/>
      <c r="AK64" s="477"/>
      <c r="AL64" s="477"/>
      <c r="AM64" s="477"/>
      <c r="AN64" s="477"/>
      <c r="AO64" s="477"/>
      <c r="AP64" s="477"/>
      <c r="AQ64" s="477"/>
      <c r="AR64" s="417"/>
      <c r="AS64" s="417"/>
      <c r="AT64" s="417"/>
      <c r="AU64" s="1058"/>
      <c r="AV64" s="478">
        <f>VLOOKUP(D64,'[1]DANH SACH H'!$A$1:$C$11,2,0)</f>
        <v>12</v>
      </c>
      <c r="AW64" s="478">
        <f>VLOOKUP(D64,'[1]DANH SACH H'!$A$1:$C$11,3,0)</f>
        <v>10</v>
      </c>
      <c r="AX64" s="417">
        <v>23</v>
      </c>
      <c r="AY64" s="417">
        <v>97</v>
      </c>
      <c r="AZ64" s="478"/>
      <c r="BA64" s="417">
        <f>IF(AV64&lt;25,0.8,IF(AND(AV64&gt;=25,AV64&lt;=35),1,IF(AND(AV64&gt;=36,AV64&lt;=50),1.2,1.3)))</f>
        <v>0.8</v>
      </c>
      <c r="BB64" s="417">
        <f>IF(AV64&lt;15,0.8,IF(AND(AV64&gt;=15,AV64&lt;=18),1,IF(AND(AV64&gt;=19,AV64&lt;=25),1.2,1.3)))</f>
        <v>0.8</v>
      </c>
      <c r="BC64" s="417">
        <f>(AX64*BA64+AY64*BB64)+AZ64/8*2.5+SUM(AX64:AY64)*0.1</f>
        <v>108.00000000000001</v>
      </c>
      <c r="BD64" s="417"/>
      <c r="BE64" s="417"/>
      <c r="BF64" s="417"/>
      <c r="BG64" s="417"/>
      <c r="BH64" s="417"/>
      <c r="BI64" s="417"/>
      <c r="BJ64" s="570">
        <f t="shared" si="12"/>
        <v>108.00000000000001</v>
      </c>
      <c r="BK64" s="418"/>
      <c r="BL64" s="418"/>
      <c r="BM64" s="417"/>
      <c r="BN64" s="424"/>
      <c r="BO64" s="424"/>
      <c r="BP64" s="1098"/>
      <c r="BQ64" s="417">
        <f t="shared" si="13"/>
        <v>0.5</v>
      </c>
      <c r="BR64" s="417">
        <f t="shared" si="14"/>
        <v>2.4</v>
      </c>
      <c r="BS64" s="417">
        <f t="shared" si="15"/>
        <v>2</v>
      </c>
      <c r="BT64" s="478"/>
      <c r="BU64" s="478"/>
      <c r="BV64" s="1058"/>
      <c r="BW64" s="1058"/>
      <c r="BX64" s="1058"/>
      <c r="BY64" s="479"/>
      <c r="BZ64" s="479"/>
      <c r="CA64" s="479"/>
      <c r="CB64" s="479"/>
      <c r="CC64" s="480"/>
      <c r="CD64" s="1061"/>
      <c r="CE64" s="1064"/>
      <c r="CF64" s="1066"/>
      <c r="CG64" s="1069"/>
      <c r="CI64" s="272"/>
      <c r="CJ64" s="272">
        <f>0.3*8+0.2*AW64+0.1*AW64</f>
        <v>5.4</v>
      </c>
      <c r="CK64" s="272"/>
      <c r="CL64" s="272" t="s">
        <v>363</v>
      </c>
      <c r="CN64" s="268"/>
      <c r="CP64" s="272"/>
    </row>
    <row r="65" spans="1:94" s="279" customFormat="1" ht="18" customHeight="1">
      <c r="A65" s="1093"/>
      <c r="B65" s="1096"/>
      <c r="C65" s="419" t="s">
        <v>379</v>
      </c>
      <c r="D65" s="420" t="s">
        <v>145</v>
      </c>
      <c r="E65" s="569">
        <v>8</v>
      </c>
      <c r="F65" s="569">
        <v>8</v>
      </c>
      <c r="G65" s="569">
        <v>8</v>
      </c>
      <c r="H65" s="569">
        <v>8</v>
      </c>
      <c r="I65" s="569">
        <v>8</v>
      </c>
      <c r="J65" s="569">
        <v>5</v>
      </c>
      <c r="K65" s="569"/>
      <c r="L65" s="569"/>
      <c r="M65" s="569"/>
      <c r="N65" s="569"/>
      <c r="O65" s="569"/>
      <c r="P65" s="569"/>
      <c r="Q65" s="569"/>
      <c r="R65" s="569"/>
      <c r="S65" s="569"/>
      <c r="T65" s="569"/>
      <c r="U65" s="422"/>
      <c r="V65" s="422"/>
      <c r="W65" s="422"/>
      <c r="X65" s="422"/>
      <c r="Y65" s="477"/>
      <c r="Z65" s="477"/>
      <c r="AA65" s="477"/>
      <c r="AB65" s="477"/>
      <c r="AC65" s="477"/>
      <c r="AD65" s="477"/>
      <c r="AE65" s="477"/>
      <c r="AF65" s="477"/>
      <c r="AG65" s="477"/>
      <c r="AH65" s="477"/>
      <c r="AI65" s="477"/>
      <c r="AJ65" s="477"/>
      <c r="AK65" s="477"/>
      <c r="AL65" s="477"/>
      <c r="AM65" s="477"/>
      <c r="AN65" s="477"/>
      <c r="AO65" s="477"/>
      <c r="AP65" s="477"/>
      <c r="AQ65" s="477"/>
      <c r="AR65" s="417"/>
      <c r="AS65" s="417"/>
      <c r="AT65" s="417"/>
      <c r="AU65" s="1058"/>
      <c r="AV65" s="478">
        <f>VLOOKUP(D65,'[1]DANH SACH H'!$A$1:$C$11,2,0)</f>
        <v>32</v>
      </c>
      <c r="AW65" s="478">
        <f>VLOOKUP(D65,'[1]DANH SACH H'!$A$1:$C$11,3,0)</f>
        <v>30</v>
      </c>
      <c r="AX65" s="417">
        <v>8</v>
      </c>
      <c r="AY65" s="417">
        <v>37</v>
      </c>
      <c r="AZ65" s="478"/>
      <c r="BA65" s="417">
        <f>IF(AV65&lt;25,0.8,IF(AND(AV65&gt;=25,AV65&lt;=35),1,IF(AND(AV65&gt;=36,AV65&lt;=50),1.2,1.3)))</f>
        <v>1</v>
      </c>
      <c r="BB65" s="417">
        <f>IF(AV65&lt;15,0.8,IF(AND(AV65&gt;=15,AV65&lt;=18),1,IF(AND(AV65&gt;=19,AV65&lt;=25),1.2,1.3)))</f>
        <v>1.3</v>
      </c>
      <c r="BC65" s="417">
        <f>(AX65*BA65+AY65*BB65)+AZ65/8*2.5+SUM(AX65:AY65)*0.1</f>
        <v>60.6</v>
      </c>
      <c r="BD65" s="417"/>
      <c r="BE65" s="417"/>
      <c r="BF65" s="417"/>
      <c r="BG65" s="417"/>
      <c r="BH65" s="417"/>
      <c r="BI65" s="417"/>
      <c r="BJ65" s="570">
        <f t="shared" si="12"/>
        <v>60.6</v>
      </c>
      <c r="BK65" s="418"/>
      <c r="BL65" s="418"/>
      <c r="BM65" s="417"/>
      <c r="BN65" s="424"/>
      <c r="BO65" s="424"/>
      <c r="BP65" s="1098"/>
      <c r="BQ65" s="417">
        <f t="shared" si="13"/>
        <v>0.5</v>
      </c>
      <c r="BR65" s="417">
        <f t="shared" si="14"/>
        <v>2.4</v>
      </c>
      <c r="BS65" s="417">
        <f t="shared" si="15"/>
        <v>6</v>
      </c>
      <c r="BT65" s="478"/>
      <c r="BU65" s="478"/>
      <c r="BV65" s="1058"/>
      <c r="BW65" s="1058"/>
      <c r="BX65" s="1058"/>
      <c r="BY65" s="479"/>
      <c r="BZ65" s="479"/>
      <c r="CA65" s="479"/>
      <c r="CB65" s="479"/>
      <c r="CC65" s="480"/>
      <c r="CD65" s="1061"/>
      <c r="CE65" s="1064"/>
      <c r="CF65" s="1066"/>
      <c r="CG65" s="1069"/>
      <c r="CI65" s="272"/>
      <c r="CJ65" s="272">
        <f>0.3*8+0.2*AW65+0.1*AW65</f>
        <v>11.4</v>
      </c>
      <c r="CK65" s="272"/>
      <c r="CL65" s="272" t="s">
        <v>363</v>
      </c>
      <c r="CN65" s="268"/>
      <c r="CP65" s="272"/>
    </row>
    <row r="66" spans="1:94" s="279" customFormat="1" ht="18" customHeight="1">
      <c r="A66" s="1093"/>
      <c r="B66" s="1096"/>
      <c r="C66" s="419" t="s">
        <v>380</v>
      </c>
      <c r="D66" s="417" t="s">
        <v>145</v>
      </c>
      <c r="E66" s="167"/>
      <c r="F66" s="167"/>
      <c r="G66" s="167"/>
      <c r="H66" s="167"/>
      <c r="I66" s="167"/>
      <c r="J66" s="167"/>
      <c r="K66" s="167"/>
      <c r="L66" s="167"/>
      <c r="M66" s="167"/>
      <c r="N66" s="167"/>
      <c r="O66" s="167"/>
      <c r="P66" s="167"/>
      <c r="Q66" s="167"/>
      <c r="R66" s="167"/>
      <c r="S66" s="167"/>
      <c r="T66" s="167"/>
      <c r="U66" s="147"/>
      <c r="V66" s="147"/>
      <c r="W66" s="147"/>
      <c r="X66" s="147"/>
      <c r="Y66" s="115"/>
      <c r="Z66" s="167">
        <v>8</v>
      </c>
      <c r="AA66" s="167">
        <v>8</v>
      </c>
      <c r="AB66" s="167">
        <v>8</v>
      </c>
      <c r="AC66" s="167">
        <v>8</v>
      </c>
      <c r="AD66" s="167">
        <v>8</v>
      </c>
      <c r="AE66" s="167">
        <v>8</v>
      </c>
      <c r="AF66" s="167">
        <v>8</v>
      </c>
      <c r="AG66" s="167">
        <v>8</v>
      </c>
      <c r="AH66" s="167">
        <v>8</v>
      </c>
      <c r="AI66" s="167">
        <v>3</v>
      </c>
      <c r="AJ66" s="167"/>
      <c r="AK66" s="167"/>
      <c r="AL66" s="167"/>
      <c r="AM66" s="167"/>
      <c r="AN66" s="167"/>
      <c r="AO66" s="167"/>
      <c r="AP66" s="167"/>
      <c r="AQ66" s="167"/>
      <c r="AR66" s="167"/>
      <c r="AS66" s="167"/>
      <c r="AT66" s="167"/>
      <c r="AU66" s="1058"/>
      <c r="AV66" s="478">
        <f>VLOOKUP(D66,'[1]DANH SACH H'!$A$1:$C$11,2,0)</f>
        <v>32</v>
      </c>
      <c r="AW66" s="478">
        <f>VLOOKUP(D66,'[1]DANH SACH H'!$A$1:$C$11,3,0)</f>
        <v>30</v>
      </c>
      <c r="AX66" s="417"/>
      <c r="AY66" s="417"/>
      <c r="AZ66" s="478"/>
      <c r="BA66" s="478"/>
      <c r="BB66" s="478"/>
      <c r="BC66" s="478"/>
      <c r="BD66" s="417">
        <v>12</v>
      </c>
      <c r="BE66" s="417">
        <v>63</v>
      </c>
      <c r="BF66" s="417"/>
      <c r="BG66" s="418">
        <f>IF(AW66&lt;25,0.8,IF(AND(AW66&gt;=25,AW66&lt;=35),1,IF(AND(AW66&gt;=36,AW66&lt;=50),1.2,1.3)))</f>
        <v>1</v>
      </c>
      <c r="BH66" s="418">
        <f>IF(AW66&lt;15,0.8,IF(AND(AW66&gt;=15,AW66&lt;=18),1,IF(AND(AW66&gt;=19,AW66&lt;=25),1.2,1.3)))</f>
        <v>1.3</v>
      </c>
      <c r="BI66" s="418">
        <f>(BD66*BG66+BE66*BH66)+BF66/8*2.5+SUM(BD66:BE66)*0.1</f>
        <v>101.4</v>
      </c>
      <c r="BJ66" s="570">
        <f t="shared" si="12"/>
        <v>101.4</v>
      </c>
      <c r="BK66" s="418"/>
      <c r="BL66" s="418"/>
      <c r="BM66" s="417"/>
      <c r="BN66" s="424"/>
      <c r="BO66" s="424"/>
      <c r="BP66" s="1098"/>
      <c r="BQ66" s="417">
        <f t="shared" si="13"/>
        <v>0.5</v>
      </c>
      <c r="BR66" s="417">
        <f t="shared" si="14"/>
        <v>2.4</v>
      </c>
      <c r="BS66" s="417">
        <f t="shared" si="15"/>
        <v>6</v>
      </c>
      <c r="BT66" s="478"/>
      <c r="BU66" s="478"/>
      <c r="BV66" s="1058"/>
      <c r="BW66" s="1058"/>
      <c r="BX66" s="1058"/>
      <c r="BY66" s="479"/>
      <c r="BZ66" s="479"/>
      <c r="CA66" s="479"/>
      <c r="CB66" s="479"/>
      <c r="CC66" s="480"/>
      <c r="CD66" s="1061"/>
      <c r="CE66" s="1064"/>
      <c r="CF66" s="1066"/>
      <c r="CG66" s="1069"/>
      <c r="CI66" s="272"/>
      <c r="CJ66" s="272"/>
      <c r="CK66" s="272"/>
      <c r="CL66" s="272"/>
      <c r="CN66" s="401">
        <f>SUM(BR66:BS66)</f>
        <v>8.4</v>
      </c>
      <c r="CP66" s="272" t="s">
        <v>421</v>
      </c>
    </row>
    <row r="67" spans="1:94" s="279" customFormat="1" ht="18" customHeight="1">
      <c r="A67" s="1093"/>
      <c r="B67" s="1096"/>
      <c r="C67" s="424" t="s">
        <v>381</v>
      </c>
      <c r="D67" s="417" t="s">
        <v>362</v>
      </c>
      <c r="E67" s="167"/>
      <c r="F67" s="167"/>
      <c r="G67" s="167"/>
      <c r="H67" s="167"/>
      <c r="I67" s="167"/>
      <c r="J67" s="167"/>
      <c r="K67" s="167"/>
      <c r="L67" s="167"/>
      <c r="M67" s="167"/>
      <c r="N67" s="167"/>
      <c r="O67" s="167"/>
      <c r="P67" s="167"/>
      <c r="Q67" s="167"/>
      <c r="R67" s="167"/>
      <c r="S67" s="167"/>
      <c r="T67" s="167"/>
      <c r="U67" s="147"/>
      <c r="V67" s="147"/>
      <c r="W67" s="147"/>
      <c r="X67" s="147"/>
      <c r="Y67" s="115"/>
      <c r="Z67" s="167"/>
      <c r="AA67" s="167"/>
      <c r="AB67" s="167"/>
      <c r="AC67" s="167"/>
      <c r="AD67" s="167"/>
      <c r="AE67" s="167"/>
      <c r="AF67" s="167"/>
      <c r="AG67" s="167"/>
      <c r="AH67" s="167">
        <v>16</v>
      </c>
      <c r="AI67" s="167">
        <v>16</v>
      </c>
      <c r="AJ67" s="167">
        <v>16</v>
      </c>
      <c r="AK67" s="167">
        <v>16</v>
      </c>
      <c r="AL67" s="167">
        <v>16</v>
      </c>
      <c r="AM67" s="167">
        <v>16</v>
      </c>
      <c r="AN67" s="167">
        <v>16</v>
      </c>
      <c r="AO67" s="167">
        <v>24</v>
      </c>
      <c r="AP67" s="167">
        <v>24</v>
      </c>
      <c r="AQ67" s="167">
        <v>24</v>
      </c>
      <c r="AR67" s="167">
        <v>24</v>
      </c>
      <c r="AS67" s="167">
        <v>24</v>
      </c>
      <c r="AT67" s="167">
        <v>8</v>
      </c>
      <c r="AU67" s="1058"/>
      <c r="AV67" s="478">
        <f>VLOOKUP(D67,'[1]DANH SACH H'!$A$1:$C$11,2,0)</f>
        <v>16</v>
      </c>
      <c r="AW67" s="478">
        <f>VLOOKUP(D67,'[1]DANH SACH H'!$A$1:$C$11,3,0)</f>
        <v>15</v>
      </c>
      <c r="AX67" s="417"/>
      <c r="AY67" s="417"/>
      <c r="AZ67" s="478"/>
      <c r="BA67" s="478"/>
      <c r="BB67" s="478"/>
      <c r="BC67" s="478"/>
      <c r="BD67" s="417">
        <v>64</v>
      </c>
      <c r="BE67" s="417">
        <v>176</v>
      </c>
      <c r="BF67" s="417"/>
      <c r="BG67" s="418">
        <f>IF(AW67&lt;25,0.8,IF(AND(AW67&gt;=25,AW67&lt;=35),1,IF(AND(AW67&gt;=36,AW67&lt;=50),1.2,1.3)))</f>
        <v>0.8</v>
      </c>
      <c r="BH67" s="418">
        <f>IF(AW67&lt;15,0.8,IF(AND(AW67&gt;=15,AW67&lt;=18),1,IF(AND(AW67&gt;=19,AW67&lt;=25),1.2,1.3)))</f>
        <v>1</v>
      </c>
      <c r="BI67" s="418">
        <f>(BD67*BG67+BE67*BH67)+BF67/8*2.5+SUM(BD67:BE67)*0.1</f>
        <v>251.2</v>
      </c>
      <c r="BJ67" s="570">
        <f t="shared" si="12"/>
        <v>251.2</v>
      </c>
      <c r="BK67" s="418"/>
      <c r="BL67" s="418"/>
      <c r="BM67" s="417"/>
      <c r="BN67" s="424"/>
      <c r="BO67" s="424"/>
      <c r="BP67" s="1098"/>
      <c r="BQ67" s="417">
        <f t="shared" si="13"/>
        <v>0.5</v>
      </c>
      <c r="BR67" s="417">
        <f t="shared" si="14"/>
        <v>2.4</v>
      </c>
      <c r="BS67" s="417">
        <f t="shared" si="15"/>
        <v>3</v>
      </c>
      <c r="BT67" s="478"/>
      <c r="BU67" s="478"/>
      <c r="BV67" s="1058"/>
      <c r="BW67" s="1058"/>
      <c r="BX67" s="1058"/>
      <c r="BY67" s="479"/>
      <c r="BZ67" s="479"/>
      <c r="CA67" s="479"/>
      <c r="CB67" s="479"/>
      <c r="CC67" s="480"/>
      <c r="CD67" s="1061"/>
      <c r="CE67" s="1064"/>
      <c r="CF67" s="1066"/>
      <c r="CG67" s="1069"/>
      <c r="CI67" s="272"/>
      <c r="CJ67" s="272"/>
      <c r="CK67" s="272"/>
      <c r="CL67" s="272"/>
      <c r="CN67" s="401">
        <f>SUM(BR67:BS67)</f>
        <v>5.4</v>
      </c>
      <c r="CP67" s="272" t="s">
        <v>421</v>
      </c>
    </row>
    <row r="68" spans="1:94" s="279" customFormat="1" ht="18" customHeight="1">
      <c r="A68" s="1093"/>
      <c r="B68" s="1096"/>
      <c r="C68" s="419" t="s">
        <v>139</v>
      </c>
      <c r="D68" s="419"/>
      <c r="E68" s="571"/>
      <c r="F68" s="571"/>
      <c r="G68" s="571"/>
      <c r="H68" s="571"/>
      <c r="I68" s="571"/>
      <c r="J68" s="571"/>
      <c r="K68" s="571"/>
      <c r="L68" s="571"/>
      <c r="M68" s="571"/>
      <c r="N68" s="571"/>
      <c r="O68" s="571"/>
      <c r="P68" s="571"/>
      <c r="Q68" s="571"/>
      <c r="R68" s="571"/>
      <c r="S68" s="571"/>
      <c r="T68" s="571"/>
      <c r="U68" s="571"/>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17"/>
      <c r="AS68" s="417"/>
      <c r="AT68" s="417"/>
      <c r="AU68" s="1058"/>
      <c r="AV68" s="478"/>
      <c r="AW68" s="478"/>
      <c r="AX68" s="417"/>
      <c r="AY68" s="417"/>
      <c r="AZ68" s="478"/>
      <c r="BA68" s="478"/>
      <c r="BB68" s="478"/>
      <c r="BC68" s="478"/>
      <c r="BD68" s="417"/>
      <c r="BE68" s="417"/>
      <c r="BF68" s="417"/>
      <c r="BG68" s="417"/>
      <c r="BH68" s="417"/>
      <c r="BI68" s="417"/>
      <c r="BJ68" s="417"/>
      <c r="BK68" s="418"/>
      <c r="BL68" s="418"/>
      <c r="BM68" s="424"/>
      <c r="BN68" s="424"/>
      <c r="BO68" s="424"/>
      <c r="BP68" s="1098"/>
      <c r="BQ68" s="418"/>
      <c r="BR68" s="418" t="e">
        <f>SUM(CI9:CJ13)+SUM(CN41:CN43)+SUM(CM50:CM53)+SUM(CJ58:CJ59)+CN60+SUM(CJ82:CJ84)+SUM(CN85:CN89)</f>
        <v>#N/A</v>
      </c>
      <c r="BS68" s="418"/>
      <c r="BT68" s="478"/>
      <c r="BU68" s="478"/>
      <c r="BV68" s="1058"/>
      <c r="BW68" s="1058"/>
      <c r="BX68" s="1058"/>
      <c r="BY68" s="479"/>
      <c r="BZ68" s="479"/>
      <c r="CA68" s="479"/>
      <c r="CB68" s="479"/>
      <c r="CC68" s="480"/>
      <c r="CD68" s="1061"/>
      <c r="CE68" s="1064"/>
      <c r="CF68" s="1066"/>
      <c r="CG68" s="1069"/>
      <c r="CI68" s="272"/>
      <c r="CJ68" s="272"/>
      <c r="CK68" s="272"/>
      <c r="CL68" s="272"/>
      <c r="CN68" s="268"/>
      <c r="CP68" s="272"/>
    </row>
    <row r="69" spans="1:94" s="279" customFormat="1" ht="18" customHeight="1" thickBot="1">
      <c r="A69" s="1093"/>
      <c r="B69" s="1096"/>
      <c r="C69" s="425" t="s">
        <v>124</v>
      </c>
      <c r="D69" s="481" t="s">
        <v>145</v>
      </c>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1058"/>
      <c r="AV69" s="485">
        <f>VLOOKUP(D69,'[1]DANH SACH H'!$A$1:$C$11,2,0)</f>
        <v>32</v>
      </c>
      <c r="AW69" s="485">
        <f>VLOOKUP(D69,'[1]DANH SACH H'!$A$1:$C$11,3,0)</f>
        <v>30</v>
      </c>
      <c r="AX69" s="429"/>
      <c r="AY69" s="429"/>
      <c r="AZ69" s="429"/>
      <c r="BA69" s="429"/>
      <c r="BB69" s="429"/>
      <c r="BC69" s="429"/>
      <c r="BD69" s="429"/>
      <c r="BE69" s="429"/>
      <c r="BF69" s="429"/>
      <c r="BG69" s="429"/>
      <c r="BH69" s="429"/>
      <c r="BI69" s="429"/>
      <c r="BJ69" s="429"/>
      <c r="BK69" s="430"/>
      <c r="BL69" s="430"/>
      <c r="BM69" s="429"/>
      <c r="BN69" s="572"/>
      <c r="BO69" s="429">
        <f>504*15%/2+504*15%/2</f>
        <v>75.6</v>
      </c>
      <c r="BP69" s="1099"/>
      <c r="BQ69" s="430"/>
      <c r="BR69" s="430"/>
      <c r="BS69" s="430"/>
      <c r="BT69" s="485"/>
      <c r="BU69" s="485"/>
      <c r="BV69" s="1058"/>
      <c r="BW69" s="1058"/>
      <c r="BX69" s="1058"/>
      <c r="BY69" s="479"/>
      <c r="BZ69" s="479"/>
      <c r="CA69" s="479"/>
      <c r="CB69" s="479"/>
      <c r="CC69" s="480"/>
      <c r="CD69" s="1061"/>
      <c r="CE69" s="1064"/>
      <c r="CF69" s="1066"/>
      <c r="CG69" s="1069"/>
      <c r="CI69" s="272"/>
      <c r="CJ69" s="272"/>
      <c r="CK69" s="272"/>
      <c r="CL69" s="272"/>
      <c r="CN69" s="268"/>
      <c r="CP69" s="272"/>
    </row>
    <row r="70" spans="1:94" s="279" customFormat="1" ht="9" customHeight="1" hidden="1">
      <c r="A70" s="1094"/>
      <c r="B70" s="572"/>
      <c r="C70" s="426"/>
      <c r="D70" s="427"/>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1059"/>
      <c r="AV70" s="483"/>
      <c r="AW70" s="483"/>
      <c r="AX70" s="483"/>
      <c r="AY70" s="483"/>
      <c r="AZ70" s="483"/>
      <c r="BA70" s="483"/>
      <c r="BB70" s="483"/>
      <c r="BC70" s="483"/>
      <c r="BD70" s="482"/>
      <c r="BE70" s="482"/>
      <c r="BF70" s="483"/>
      <c r="BG70" s="483"/>
      <c r="BH70" s="483"/>
      <c r="BI70" s="483"/>
      <c r="BJ70" s="483"/>
      <c r="BK70" s="484"/>
      <c r="BL70" s="484"/>
      <c r="BM70" s="482"/>
      <c r="BN70" s="482"/>
      <c r="BO70" s="482"/>
      <c r="BP70" s="573"/>
      <c r="BQ70" s="573"/>
      <c r="BR70" s="573"/>
      <c r="BS70" s="484"/>
      <c r="BT70" s="483"/>
      <c r="BU70" s="483"/>
      <c r="BV70" s="1059"/>
      <c r="BW70" s="1059"/>
      <c r="BX70" s="1059"/>
      <c r="BY70" s="428"/>
      <c r="BZ70" s="428"/>
      <c r="CA70" s="428"/>
      <c r="CB70" s="428"/>
      <c r="CC70" s="486"/>
      <c r="CD70" s="1062"/>
      <c r="CE70" s="1065"/>
      <c r="CF70" s="1067"/>
      <c r="CG70" s="1070"/>
      <c r="CI70" s="272"/>
      <c r="CJ70" s="272"/>
      <c r="CK70" s="272"/>
      <c r="CL70" s="272"/>
      <c r="CN70" s="268"/>
      <c r="CP70" s="280"/>
    </row>
    <row r="71" spans="1:94" s="282" customFormat="1" ht="11.25">
      <c r="A71" s="1071">
        <v>7</v>
      </c>
      <c r="B71" s="1074" t="s">
        <v>70</v>
      </c>
      <c r="C71" s="487" t="s">
        <v>382</v>
      </c>
      <c r="D71" s="488" t="s">
        <v>145</v>
      </c>
      <c r="E71" s="489"/>
      <c r="F71" s="489"/>
      <c r="G71" s="489"/>
      <c r="H71" s="489"/>
      <c r="I71" s="489"/>
      <c r="J71" s="489"/>
      <c r="K71" s="489"/>
      <c r="L71" s="489"/>
      <c r="M71" s="489"/>
      <c r="N71" s="489">
        <v>8</v>
      </c>
      <c r="O71" s="489">
        <v>8</v>
      </c>
      <c r="P71" s="489">
        <v>8</v>
      </c>
      <c r="Q71" s="489">
        <v>8</v>
      </c>
      <c r="R71" s="489">
        <v>8</v>
      </c>
      <c r="S71" s="489">
        <v>16</v>
      </c>
      <c r="T71" s="489">
        <v>16</v>
      </c>
      <c r="U71" s="489">
        <v>16</v>
      </c>
      <c r="V71" s="489">
        <v>16</v>
      </c>
      <c r="W71" s="489">
        <v>16</v>
      </c>
      <c r="X71" s="489"/>
      <c r="Y71" s="490"/>
      <c r="Z71" s="490"/>
      <c r="AA71" s="490"/>
      <c r="AB71" s="490"/>
      <c r="AC71" s="490"/>
      <c r="AD71" s="490"/>
      <c r="AE71" s="490"/>
      <c r="AF71" s="490"/>
      <c r="AG71" s="490"/>
      <c r="AH71" s="490"/>
      <c r="AI71" s="490"/>
      <c r="AJ71" s="490"/>
      <c r="AK71" s="490"/>
      <c r="AL71" s="490"/>
      <c r="AM71" s="490"/>
      <c r="AN71" s="490"/>
      <c r="AO71" s="490"/>
      <c r="AP71" s="490"/>
      <c r="AQ71" s="490"/>
      <c r="AR71" s="490"/>
      <c r="AS71" s="490"/>
      <c r="AT71" s="490"/>
      <c r="AU71" s="1037">
        <f>SUM(H71:W74)+SUM(Z75:AK78)</f>
        <v>792</v>
      </c>
      <c r="AV71" s="490">
        <f>VLOOKUP(D71,'[1]DANH SACH H'!$A$1:$C$11,2,0)</f>
        <v>32</v>
      </c>
      <c r="AW71" s="490">
        <f>VLOOKUP(D71,'[1]DANH SACH H'!$A$1:$C$11,3,0)</f>
        <v>30</v>
      </c>
      <c r="AX71" s="490">
        <v>13</v>
      </c>
      <c r="AY71" s="490">
        <v>107</v>
      </c>
      <c r="AZ71" s="490"/>
      <c r="BA71" s="490">
        <f>IF(AV71&lt;25,0.8,IF(AND(AV71&gt;=25,AV71&lt;=35),1,IF(AND(AV71&gt;=36,AV71&lt;=50),1.2,1.3)))</f>
        <v>1</v>
      </c>
      <c r="BB71" s="490">
        <f>IF(AV71&lt;15,0.8,IF(AND(AV71&gt;=15,AV71&lt;=18),1,IF(AND(AV71&gt;=19,AV71&lt;=25),1.2,1.3)))</f>
        <v>1.3</v>
      </c>
      <c r="BC71" s="490">
        <f>(AX71*BA71+AY71*BB71)+AZ71/8*2.5+SUM(AX71:AY71)*0.1</f>
        <v>164.1</v>
      </c>
      <c r="BD71" s="490"/>
      <c r="BE71" s="490"/>
      <c r="BF71" s="490"/>
      <c r="BG71" s="490"/>
      <c r="BH71" s="490"/>
      <c r="BI71" s="490"/>
      <c r="BJ71" s="574">
        <f>BC71+BI71</f>
        <v>164.1</v>
      </c>
      <c r="BK71" s="490"/>
      <c r="BL71" s="490"/>
      <c r="BM71" s="490"/>
      <c r="BN71" s="490"/>
      <c r="BO71" s="490"/>
      <c r="BP71" s="490"/>
      <c r="BQ71" s="490">
        <f aca="true" t="shared" si="16" ref="BQ71:BQ78">1*0.5</f>
        <v>0.5</v>
      </c>
      <c r="BR71" s="490">
        <f aca="true" t="shared" si="17" ref="BR71:BR78">8*0.3</f>
        <v>2.4</v>
      </c>
      <c r="BS71" s="490">
        <f>0.2*AW71</f>
        <v>6</v>
      </c>
      <c r="BT71" s="490"/>
      <c r="BU71" s="490"/>
      <c r="BV71" s="1037"/>
      <c r="BW71" s="1037"/>
      <c r="BX71" s="1037">
        <f>SUM(BN71:BW81)</f>
        <v>136.2</v>
      </c>
      <c r="BY71" s="491"/>
      <c r="BZ71" s="490"/>
      <c r="CA71" s="491"/>
      <c r="CB71" s="491"/>
      <c r="CC71" s="491"/>
      <c r="CD71" s="1039">
        <f>SUM(BJ71:BJ78)+BX71</f>
        <v>1160.9</v>
      </c>
      <c r="CE71" s="1041">
        <f>14*40</f>
        <v>560</v>
      </c>
      <c r="CF71" s="1039">
        <f>CD71-CE71</f>
        <v>600.9000000000001</v>
      </c>
      <c r="CG71" s="1043"/>
      <c r="CH71" s="279"/>
      <c r="CI71" s="272"/>
      <c r="CJ71" s="518">
        <f>SUM(BR71:BS71)</f>
        <v>8.4</v>
      </c>
      <c r="CK71" s="272"/>
      <c r="CL71" s="272" t="s">
        <v>383</v>
      </c>
      <c r="CM71" s="279"/>
      <c r="CN71" s="268"/>
      <c r="CO71" s="279"/>
      <c r="CP71" s="281"/>
    </row>
    <row r="72" spans="1:94" s="282" customFormat="1" ht="11.25">
      <c r="A72" s="1072"/>
      <c r="B72" s="1075"/>
      <c r="C72" s="492" t="s">
        <v>384</v>
      </c>
      <c r="D72" s="490" t="s">
        <v>149</v>
      </c>
      <c r="E72" s="489">
        <v>8</v>
      </c>
      <c r="F72" s="489">
        <v>8</v>
      </c>
      <c r="G72" s="489">
        <v>8</v>
      </c>
      <c r="H72" s="489">
        <v>8</v>
      </c>
      <c r="I72" s="489">
        <v>8</v>
      </c>
      <c r="J72" s="489">
        <v>8</v>
      </c>
      <c r="K72" s="489">
        <v>8</v>
      </c>
      <c r="L72" s="489">
        <v>8</v>
      </c>
      <c r="M72" s="489">
        <v>8</v>
      </c>
      <c r="N72" s="489">
        <v>8</v>
      </c>
      <c r="O72" s="489">
        <v>8</v>
      </c>
      <c r="P72" s="489">
        <v>2</v>
      </c>
      <c r="Q72" s="489"/>
      <c r="R72" s="489"/>
      <c r="S72" s="489"/>
      <c r="T72" s="489"/>
      <c r="U72" s="489"/>
      <c r="V72" s="489"/>
      <c r="W72" s="489"/>
      <c r="X72" s="489"/>
      <c r="Y72" s="490"/>
      <c r="Z72" s="490"/>
      <c r="AA72" s="490"/>
      <c r="AB72" s="490"/>
      <c r="AC72" s="490"/>
      <c r="AD72" s="490"/>
      <c r="AE72" s="490"/>
      <c r="AF72" s="490"/>
      <c r="AG72" s="490"/>
      <c r="AH72" s="490"/>
      <c r="AI72" s="490"/>
      <c r="AJ72" s="490"/>
      <c r="AK72" s="490"/>
      <c r="AL72" s="490"/>
      <c r="AM72" s="490"/>
      <c r="AN72" s="490"/>
      <c r="AO72" s="490"/>
      <c r="AP72" s="490"/>
      <c r="AQ72" s="490"/>
      <c r="AR72" s="490"/>
      <c r="AS72" s="490"/>
      <c r="AT72" s="490"/>
      <c r="AU72" s="1037"/>
      <c r="AV72" s="490">
        <f>VLOOKUP(D72,'[1]DANH SACH H'!$A$1:$C$11,2,0)</f>
        <v>23</v>
      </c>
      <c r="AW72" s="490">
        <f>VLOOKUP(D72,'[1]DANH SACH H'!$A$1:$C$11,3,0)</f>
        <v>20</v>
      </c>
      <c r="AX72" s="490">
        <v>8</v>
      </c>
      <c r="AY72" s="490">
        <v>82</v>
      </c>
      <c r="AZ72" s="490"/>
      <c r="BA72" s="490">
        <f>IF(AV72&lt;25,0.8,IF(AND(AV72&gt;=25,AV72&lt;=35),1,IF(AND(AV72&gt;=36,AV72&lt;=50),1.2,1.3)))</f>
        <v>0.8</v>
      </c>
      <c r="BB72" s="490">
        <f>IF(AV72&lt;15,0.8,IF(AND(AV72&gt;=15,AV72&lt;=18),1,IF(AND(AV72&gt;=19,AV72&lt;=25),1.2,1.3)))</f>
        <v>1.2</v>
      </c>
      <c r="BC72" s="490">
        <f>(AX72*BA72+AY72*BB72)+AZ72/8*2.5+SUM(AX72:AY72)*0.1</f>
        <v>113.8</v>
      </c>
      <c r="BD72" s="490"/>
      <c r="BE72" s="490"/>
      <c r="BF72" s="490"/>
      <c r="BG72" s="490"/>
      <c r="BH72" s="490"/>
      <c r="BI72" s="490"/>
      <c r="BJ72" s="574">
        <f aca="true" t="shared" si="18" ref="BJ72:BJ78">BC72+BI72</f>
        <v>113.8</v>
      </c>
      <c r="BK72" s="490"/>
      <c r="BL72" s="490"/>
      <c r="BM72" s="490"/>
      <c r="BN72" s="490"/>
      <c r="BO72" s="490"/>
      <c r="BP72" s="490"/>
      <c r="BQ72" s="490">
        <f t="shared" si="16"/>
        <v>0.5</v>
      </c>
      <c r="BR72" s="490">
        <f t="shared" si="17"/>
        <v>2.4</v>
      </c>
      <c r="BS72" s="490">
        <f aca="true" t="shared" si="19" ref="BS72:BS78">0.2*AW72</f>
        <v>4</v>
      </c>
      <c r="BT72" s="490"/>
      <c r="BU72" s="490"/>
      <c r="BV72" s="1037"/>
      <c r="BW72" s="1037"/>
      <c r="BX72" s="1037"/>
      <c r="BY72" s="491"/>
      <c r="BZ72" s="490"/>
      <c r="CA72" s="491"/>
      <c r="CB72" s="491"/>
      <c r="CC72" s="491"/>
      <c r="CD72" s="1039"/>
      <c r="CE72" s="1041"/>
      <c r="CF72" s="1039"/>
      <c r="CG72" s="1043"/>
      <c r="CH72" s="279"/>
      <c r="CI72" s="272"/>
      <c r="CJ72" s="518">
        <f>SUM(BR72:BS72)</f>
        <v>6.4</v>
      </c>
      <c r="CK72" s="272"/>
      <c r="CL72" s="272" t="s">
        <v>383</v>
      </c>
      <c r="CM72" s="279"/>
      <c r="CN72" s="268"/>
      <c r="CO72" s="279"/>
      <c r="CP72" s="281"/>
    </row>
    <row r="73" spans="1:94" s="282" customFormat="1" ht="19.5" customHeight="1">
      <c r="A73" s="1072"/>
      <c r="B73" s="1075"/>
      <c r="C73" s="492" t="s">
        <v>385</v>
      </c>
      <c r="D73" s="490" t="s">
        <v>149</v>
      </c>
      <c r="E73" s="489"/>
      <c r="F73" s="489"/>
      <c r="G73" s="489"/>
      <c r="H73" s="489"/>
      <c r="I73" s="489"/>
      <c r="J73" s="489"/>
      <c r="K73" s="489"/>
      <c r="L73" s="489"/>
      <c r="M73" s="489"/>
      <c r="N73" s="489"/>
      <c r="O73" s="489"/>
      <c r="P73" s="489"/>
      <c r="Q73" s="489"/>
      <c r="R73" s="489">
        <v>16</v>
      </c>
      <c r="S73" s="489">
        <v>16</v>
      </c>
      <c r="T73" s="489">
        <v>16</v>
      </c>
      <c r="U73" s="489">
        <v>16</v>
      </c>
      <c r="V73" s="489">
        <v>16</v>
      </c>
      <c r="W73" s="489">
        <v>10</v>
      </c>
      <c r="X73" s="489"/>
      <c r="Y73" s="490"/>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1037"/>
      <c r="AV73" s="490">
        <f>VLOOKUP(D73,'[1]DANH SACH H'!$A$1:$C$11,2,0)</f>
        <v>23</v>
      </c>
      <c r="AW73" s="490">
        <f>VLOOKUP(D73,'[1]DANH SACH H'!$A$1:$C$11,3,0)</f>
        <v>20</v>
      </c>
      <c r="AX73" s="490">
        <v>24</v>
      </c>
      <c r="AY73" s="490">
        <v>66</v>
      </c>
      <c r="AZ73" s="490"/>
      <c r="BA73" s="490">
        <f>IF(AV73&lt;25,0.8,IF(AND(AV73&gt;=25,AV73&lt;=35),1,IF(AND(AV73&gt;=36,AV73&lt;=50),1.2,1.3)))</f>
        <v>0.8</v>
      </c>
      <c r="BB73" s="490">
        <f>IF(AV73&lt;15,0.8,IF(AND(AV73&gt;=15,AV73&lt;=18),1,IF(AND(AV73&gt;=19,AV73&lt;=25),1.2,1.3)))</f>
        <v>1.2</v>
      </c>
      <c r="BC73" s="490">
        <f>(AX73*BA73+AY73*BB73)+AZ73/8*2.5+SUM(AX73:AY73)*0.1</f>
        <v>107.4</v>
      </c>
      <c r="BD73" s="490"/>
      <c r="BE73" s="490"/>
      <c r="BF73" s="490"/>
      <c r="BG73" s="490"/>
      <c r="BH73" s="490"/>
      <c r="BI73" s="490"/>
      <c r="BJ73" s="574">
        <f t="shared" si="18"/>
        <v>107.4</v>
      </c>
      <c r="BK73" s="490"/>
      <c r="BL73" s="490"/>
      <c r="BM73" s="490"/>
      <c r="BN73" s="490"/>
      <c r="BO73" s="490"/>
      <c r="BP73" s="490"/>
      <c r="BQ73" s="490">
        <f t="shared" si="16"/>
        <v>0.5</v>
      </c>
      <c r="BR73" s="490">
        <f t="shared" si="17"/>
        <v>2.4</v>
      </c>
      <c r="BS73" s="490">
        <f t="shared" si="19"/>
        <v>4</v>
      </c>
      <c r="BT73" s="490"/>
      <c r="BU73" s="490"/>
      <c r="BV73" s="1037"/>
      <c r="BW73" s="1037"/>
      <c r="BX73" s="1037"/>
      <c r="BY73" s="491"/>
      <c r="BZ73" s="490"/>
      <c r="CA73" s="491"/>
      <c r="CB73" s="491"/>
      <c r="CC73" s="491"/>
      <c r="CD73" s="1039"/>
      <c r="CE73" s="1041"/>
      <c r="CF73" s="1039"/>
      <c r="CG73" s="1043"/>
      <c r="CH73" s="279"/>
      <c r="CI73" s="272"/>
      <c r="CJ73" s="518">
        <f>SUM(BR73:BS73)</f>
        <v>6.4</v>
      </c>
      <c r="CK73" s="272"/>
      <c r="CL73" s="272" t="s">
        <v>383</v>
      </c>
      <c r="CM73" s="279"/>
      <c r="CN73" s="268"/>
      <c r="CO73" s="279"/>
      <c r="CP73" s="281"/>
    </row>
    <row r="74" spans="1:94" s="282" customFormat="1" ht="15.75" customHeight="1">
      <c r="A74" s="1072"/>
      <c r="B74" s="1075"/>
      <c r="C74" s="493" t="s">
        <v>355</v>
      </c>
      <c r="D74" s="490" t="s">
        <v>217</v>
      </c>
      <c r="E74" s="489"/>
      <c r="F74" s="489"/>
      <c r="G74" s="489"/>
      <c r="H74" s="489">
        <v>8</v>
      </c>
      <c r="I74" s="489">
        <v>8</v>
      </c>
      <c r="J74" s="489">
        <v>8</v>
      </c>
      <c r="K74" s="489">
        <v>8</v>
      </c>
      <c r="L74" s="489">
        <v>8</v>
      </c>
      <c r="M74" s="489">
        <v>8</v>
      </c>
      <c r="N74" s="489">
        <v>8</v>
      </c>
      <c r="O74" s="489">
        <v>8</v>
      </c>
      <c r="P74" s="489">
        <v>8</v>
      </c>
      <c r="Q74" s="489">
        <v>8</v>
      </c>
      <c r="R74" s="489">
        <v>8</v>
      </c>
      <c r="S74" s="489">
        <v>8</v>
      </c>
      <c r="T74" s="489">
        <v>8</v>
      </c>
      <c r="U74" s="489">
        <v>16</v>
      </c>
      <c r="V74" s="489">
        <v>16</v>
      </c>
      <c r="W74" s="489">
        <v>14</v>
      </c>
      <c r="X74" s="489"/>
      <c r="Y74" s="490"/>
      <c r="Z74" s="490"/>
      <c r="AA74" s="490"/>
      <c r="AB74" s="490"/>
      <c r="AC74" s="490"/>
      <c r="AD74" s="490"/>
      <c r="AE74" s="490"/>
      <c r="AF74" s="490"/>
      <c r="AG74" s="490"/>
      <c r="AH74" s="490"/>
      <c r="AI74" s="490"/>
      <c r="AJ74" s="490"/>
      <c r="AK74" s="490"/>
      <c r="AL74" s="490"/>
      <c r="AM74" s="490"/>
      <c r="AN74" s="490"/>
      <c r="AO74" s="490"/>
      <c r="AP74" s="490"/>
      <c r="AQ74" s="490"/>
      <c r="AR74" s="490"/>
      <c r="AS74" s="490"/>
      <c r="AT74" s="490"/>
      <c r="AU74" s="1037"/>
      <c r="AV74" s="490">
        <f>VLOOKUP(D74,'[1]DANH SACH H'!$A$1:$C$11,2,0)</f>
        <v>20</v>
      </c>
      <c r="AW74" s="490">
        <f>VLOOKUP(D74,'[1]DANH SACH H'!$A$1:$C$11,3,0)</f>
        <v>16</v>
      </c>
      <c r="AX74" s="490">
        <v>22</v>
      </c>
      <c r="AY74" s="490">
        <v>128</v>
      </c>
      <c r="AZ74" s="490"/>
      <c r="BA74" s="490">
        <f>IF(AV74&lt;25,0.8,IF(AND(AV74&gt;=25,AV74&lt;=35),1,IF(AND(AV74&gt;=36,AV74&lt;=50),1.2,1.3)))</f>
        <v>0.8</v>
      </c>
      <c r="BB74" s="490">
        <f>IF(AV74&lt;15,0.8,IF(AND(AV74&gt;=15,AV74&lt;=18),1,IF(AND(AV74&gt;=19,AV74&lt;=25),1.2,1.3)))</f>
        <v>1.2</v>
      </c>
      <c r="BC74" s="490">
        <f>(AX74*BA74+AY74*BB74)+AZ74/8*2.5</f>
        <v>171.2</v>
      </c>
      <c r="BD74" s="490"/>
      <c r="BE74" s="490"/>
      <c r="BF74" s="490"/>
      <c r="BG74" s="490"/>
      <c r="BH74" s="490"/>
      <c r="BI74" s="490"/>
      <c r="BJ74" s="574">
        <f t="shared" si="18"/>
        <v>171.2</v>
      </c>
      <c r="BK74" s="490"/>
      <c r="BL74" s="490"/>
      <c r="BM74" s="490"/>
      <c r="BN74" s="490"/>
      <c r="BO74" s="490"/>
      <c r="BP74" s="490"/>
      <c r="BQ74" s="490">
        <f t="shared" si="16"/>
        <v>0.5</v>
      </c>
      <c r="BR74" s="490">
        <f t="shared" si="17"/>
        <v>2.4</v>
      </c>
      <c r="BS74" s="490">
        <f t="shared" si="19"/>
        <v>3.2</v>
      </c>
      <c r="BT74" s="490"/>
      <c r="BU74" s="490"/>
      <c r="BV74" s="1037"/>
      <c r="BW74" s="1037"/>
      <c r="BX74" s="1037"/>
      <c r="BY74" s="491"/>
      <c r="BZ74" s="490"/>
      <c r="CA74" s="491"/>
      <c r="CB74" s="491"/>
      <c r="CC74" s="491"/>
      <c r="CD74" s="1039"/>
      <c r="CE74" s="1041"/>
      <c r="CF74" s="1039"/>
      <c r="CG74" s="1043"/>
      <c r="CH74" s="279"/>
      <c r="CI74" s="272"/>
      <c r="CJ74" s="518">
        <f>SUM(BR74:BS74)</f>
        <v>5.6</v>
      </c>
      <c r="CK74" s="272"/>
      <c r="CL74" s="272" t="s">
        <v>383</v>
      </c>
      <c r="CM74" s="279"/>
      <c r="CN74" s="268"/>
      <c r="CO74" s="279"/>
      <c r="CP74" s="281"/>
    </row>
    <row r="75" spans="1:94" s="282" customFormat="1" ht="15.75" customHeight="1">
      <c r="A75" s="1072"/>
      <c r="B75" s="1075"/>
      <c r="C75" s="491" t="s">
        <v>386</v>
      </c>
      <c r="D75" s="490" t="s">
        <v>145</v>
      </c>
      <c r="E75" s="167"/>
      <c r="F75" s="167"/>
      <c r="G75" s="167"/>
      <c r="H75" s="167"/>
      <c r="I75" s="167"/>
      <c r="J75" s="167"/>
      <c r="K75" s="167"/>
      <c r="L75" s="167"/>
      <c r="M75" s="167"/>
      <c r="N75" s="167"/>
      <c r="O75" s="167"/>
      <c r="P75" s="167"/>
      <c r="Q75" s="167"/>
      <c r="R75" s="167"/>
      <c r="S75" s="167"/>
      <c r="T75" s="167"/>
      <c r="U75" s="167"/>
      <c r="V75" s="167"/>
      <c r="W75" s="167"/>
      <c r="X75" s="167"/>
      <c r="Y75" s="16"/>
      <c r="Z75" s="167">
        <v>8</v>
      </c>
      <c r="AA75" s="167">
        <v>8</v>
      </c>
      <c r="AB75" s="167">
        <v>8</v>
      </c>
      <c r="AC75" s="167">
        <v>8</v>
      </c>
      <c r="AD75" s="167">
        <v>8</v>
      </c>
      <c r="AE75" s="167">
        <v>8</v>
      </c>
      <c r="AF75" s="167">
        <v>8</v>
      </c>
      <c r="AG75" s="167">
        <v>8</v>
      </c>
      <c r="AH75" s="167">
        <v>8</v>
      </c>
      <c r="AI75" s="167">
        <v>8</v>
      </c>
      <c r="AJ75" s="167">
        <v>8</v>
      </c>
      <c r="AK75" s="167">
        <v>8</v>
      </c>
      <c r="AL75" s="167">
        <v>8</v>
      </c>
      <c r="AM75" s="167">
        <v>8</v>
      </c>
      <c r="AN75" s="167">
        <v>8</v>
      </c>
      <c r="AO75" s="167">
        <v>8</v>
      </c>
      <c r="AP75" s="167">
        <v>8</v>
      </c>
      <c r="AQ75" s="167">
        <v>4</v>
      </c>
      <c r="AR75" s="16"/>
      <c r="AS75" s="16"/>
      <c r="AT75" s="16"/>
      <c r="AU75" s="1037"/>
      <c r="AV75" s="490">
        <f>VLOOKUP(D75,'[1]DANH SACH H'!$A$1:$C$11,2,0)</f>
        <v>32</v>
      </c>
      <c r="AW75" s="490">
        <f>VLOOKUP(D75,'[1]DANH SACH H'!$A$1:$C$11,3,0)</f>
        <v>30</v>
      </c>
      <c r="AX75" s="490"/>
      <c r="AY75" s="490"/>
      <c r="AZ75" s="490"/>
      <c r="BA75" s="490"/>
      <c r="BB75" s="490"/>
      <c r="BC75" s="490"/>
      <c r="BD75" s="490">
        <v>12</v>
      </c>
      <c r="BE75" s="490">
        <v>128</v>
      </c>
      <c r="BF75" s="490"/>
      <c r="BG75" s="490">
        <f>IF(AW75&lt;25,0.8,IF(AND(AW75&gt;=25,AW75&lt;=35),1,IF(AND(AW75&gt;=36,AW75&lt;=50),1.2,1.3)))</f>
        <v>1</v>
      </c>
      <c r="BH75" s="490">
        <f>IF(AW75&lt;15,0.8,IF(AND(AW75&gt;=15,AW75&lt;=18),1,IF(AND(AW75&gt;=19,AW75&lt;=25),1.2,1.3)))</f>
        <v>1.3</v>
      </c>
      <c r="BI75" s="490">
        <f>(BD75*BG75+BE75*BH75)+BF75/8*2.5+SUM(BD75:BE75)*0.1</f>
        <v>192.4</v>
      </c>
      <c r="BJ75" s="574">
        <f t="shared" si="18"/>
        <v>192.4</v>
      </c>
      <c r="BK75" s="490"/>
      <c r="BL75" s="490"/>
      <c r="BM75" s="490"/>
      <c r="BN75" s="490"/>
      <c r="BO75" s="490"/>
      <c r="BP75" s="490"/>
      <c r="BQ75" s="490">
        <f t="shared" si="16"/>
        <v>0.5</v>
      </c>
      <c r="BR75" s="490">
        <f t="shared" si="17"/>
        <v>2.4</v>
      </c>
      <c r="BS75" s="490">
        <f t="shared" si="19"/>
        <v>6</v>
      </c>
      <c r="BT75" s="490"/>
      <c r="BU75" s="490"/>
      <c r="BV75" s="1037"/>
      <c r="BW75" s="1037"/>
      <c r="BX75" s="1037"/>
      <c r="BY75" s="491"/>
      <c r="BZ75" s="490"/>
      <c r="CA75" s="491"/>
      <c r="CB75" s="491"/>
      <c r="CC75" s="491"/>
      <c r="CD75" s="1039"/>
      <c r="CE75" s="1041"/>
      <c r="CF75" s="1039"/>
      <c r="CG75" s="1043"/>
      <c r="CH75" s="279"/>
      <c r="CI75" s="272"/>
      <c r="CJ75" s="272"/>
      <c r="CK75" s="272"/>
      <c r="CL75" s="272"/>
      <c r="CM75" s="279"/>
      <c r="CN75" s="401">
        <f>SUM(BR75:BS75)</f>
        <v>8.4</v>
      </c>
      <c r="CO75" s="279"/>
      <c r="CP75" s="281" t="s">
        <v>387</v>
      </c>
    </row>
    <row r="76" spans="1:94" s="282" customFormat="1" ht="15.75" customHeight="1">
      <c r="A76" s="1072"/>
      <c r="B76" s="1075"/>
      <c r="C76" s="492" t="s">
        <v>249</v>
      </c>
      <c r="D76" s="490" t="s">
        <v>214</v>
      </c>
      <c r="E76" s="167"/>
      <c r="F76" s="167"/>
      <c r="G76" s="167"/>
      <c r="H76" s="167"/>
      <c r="I76" s="167"/>
      <c r="J76" s="167"/>
      <c r="K76" s="167"/>
      <c r="L76" s="167"/>
      <c r="M76" s="167"/>
      <c r="N76" s="167"/>
      <c r="O76" s="167"/>
      <c r="P76" s="167"/>
      <c r="Q76" s="167"/>
      <c r="R76" s="167"/>
      <c r="S76" s="167"/>
      <c r="T76" s="167"/>
      <c r="U76" s="167"/>
      <c r="V76" s="167"/>
      <c r="W76" s="167"/>
      <c r="X76" s="167"/>
      <c r="Y76" s="16"/>
      <c r="Z76" s="167">
        <v>8</v>
      </c>
      <c r="AA76" s="167">
        <v>8</v>
      </c>
      <c r="AB76" s="167">
        <v>8</v>
      </c>
      <c r="AC76" s="167">
        <v>8</v>
      </c>
      <c r="AD76" s="167">
        <v>8</v>
      </c>
      <c r="AE76" s="167">
        <v>8</v>
      </c>
      <c r="AF76" s="167">
        <v>8</v>
      </c>
      <c r="AG76" s="167">
        <v>8</v>
      </c>
      <c r="AH76" s="167">
        <v>8</v>
      </c>
      <c r="AI76" s="167">
        <v>8</v>
      </c>
      <c r="AJ76" s="167">
        <v>8</v>
      </c>
      <c r="AK76" s="167">
        <v>2</v>
      </c>
      <c r="AL76" s="167"/>
      <c r="AM76" s="167"/>
      <c r="AN76" s="167"/>
      <c r="AO76" s="167"/>
      <c r="AP76" s="167"/>
      <c r="AQ76" s="167"/>
      <c r="AR76" s="16"/>
      <c r="AS76" s="16"/>
      <c r="AT76" s="16"/>
      <c r="AU76" s="1037"/>
      <c r="AV76" s="490">
        <f>VLOOKUP(D76,'[1]DANH SACH H'!$A$1:$C$11,2,0)</f>
        <v>12</v>
      </c>
      <c r="AW76" s="490">
        <f>VLOOKUP(D76,'[1]DANH SACH H'!$A$1:$C$11,3,0)</f>
        <v>10</v>
      </c>
      <c r="AX76" s="490"/>
      <c r="AY76" s="490"/>
      <c r="AZ76" s="490"/>
      <c r="BA76" s="490"/>
      <c r="BB76" s="490"/>
      <c r="BC76" s="490"/>
      <c r="BD76" s="490">
        <v>8</v>
      </c>
      <c r="BE76" s="490">
        <v>82</v>
      </c>
      <c r="BF76" s="490"/>
      <c r="BG76" s="490">
        <f>IF(AW76&lt;25,0.8,IF(AND(AW76&gt;=25,AW76&lt;=35),1,IF(AND(AW76&gt;=36,AW76&lt;=50),1.2,1.3)))</f>
        <v>0.8</v>
      </c>
      <c r="BH76" s="490">
        <f>IF(AW76&lt;15,0.8,IF(AND(AW76&gt;=15,AW76&lt;=18),1,IF(AND(AW76&gt;=19,AW76&lt;=25),1.2,1.3)))</f>
        <v>0.8</v>
      </c>
      <c r="BI76" s="490">
        <f>(BD76*BG76+BE76*BH76)+BF76/8*2.5+SUM(BD76:BE76)*0.1</f>
        <v>81.00000000000001</v>
      </c>
      <c r="BJ76" s="574">
        <f t="shared" si="18"/>
        <v>81.00000000000001</v>
      </c>
      <c r="BK76" s="490"/>
      <c r="BL76" s="490"/>
      <c r="BM76" s="490"/>
      <c r="BN76" s="490"/>
      <c r="BO76" s="490"/>
      <c r="BP76" s="490"/>
      <c r="BQ76" s="490">
        <f t="shared" si="16"/>
        <v>0.5</v>
      </c>
      <c r="BR76" s="490">
        <f t="shared" si="17"/>
        <v>2.4</v>
      </c>
      <c r="BS76" s="490">
        <f t="shared" si="19"/>
        <v>2</v>
      </c>
      <c r="BT76" s="490"/>
      <c r="BU76" s="490"/>
      <c r="BV76" s="1037"/>
      <c r="BW76" s="1037"/>
      <c r="BX76" s="1037"/>
      <c r="BY76" s="491"/>
      <c r="BZ76" s="490"/>
      <c r="CA76" s="491"/>
      <c r="CB76" s="491"/>
      <c r="CC76" s="491"/>
      <c r="CD76" s="1039"/>
      <c r="CE76" s="1041"/>
      <c r="CF76" s="1039"/>
      <c r="CG76" s="1043"/>
      <c r="CH76" s="279"/>
      <c r="CI76" s="272"/>
      <c r="CJ76" s="272"/>
      <c r="CK76" s="272"/>
      <c r="CL76" s="272"/>
      <c r="CM76" s="279"/>
      <c r="CN76" s="401">
        <f>SUM(BR76:BS76)</f>
        <v>4.4</v>
      </c>
      <c r="CO76" s="279"/>
      <c r="CP76" s="281" t="s">
        <v>387</v>
      </c>
    </row>
    <row r="77" spans="1:94" s="282" customFormat="1" ht="19.5" customHeight="1">
      <c r="A77" s="1072"/>
      <c r="B77" s="1075"/>
      <c r="C77" s="492" t="s">
        <v>388</v>
      </c>
      <c r="D77" s="490" t="s">
        <v>214</v>
      </c>
      <c r="E77" s="167"/>
      <c r="F77" s="167"/>
      <c r="G77" s="167"/>
      <c r="H77" s="167"/>
      <c r="I77" s="167"/>
      <c r="J77" s="167"/>
      <c r="K77" s="167"/>
      <c r="L77" s="167"/>
      <c r="M77" s="167"/>
      <c r="N77" s="167"/>
      <c r="O77" s="167"/>
      <c r="P77" s="167"/>
      <c r="Q77" s="167"/>
      <c r="R77" s="167"/>
      <c r="S77" s="167"/>
      <c r="T77" s="167"/>
      <c r="U77" s="167"/>
      <c r="V77" s="167"/>
      <c r="W77" s="167"/>
      <c r="X77" s="167"/>
      <c r="Y77" s="16"/>
      <c r="Z77" s="167">
        <v>8</v>
      </c>
      <c r="AA77" s="167">
        <v>8</v>
      </c>
      <c r="AB77" s="167">
        <v>8</v>
      </c>
      <c r="AC77" s="167">
        <v>8</v>
      </c>
      <c r="AD77" s="167">
        <v>8</v>
      </c>
      <c r="AE77" s="167">
        <v>8</v>
      </c>
      <c r="AF77" s="167">
        <v>8</v>
      </c>
      <c r="AG77" s="167">
        <v>8</v>
      </c>
      <c r="AH77" s="167">
        <v>8</v>
      </c>
      <c r="AI77" s="167">
        <v>8</v>
      </c>
      <c r="AJ77" s="167">
        <v>8</v>
      </c>
      <c r="AK77" s="167">
        <v>2</v>
      </c>
      <c r="AL77" s="167"/>
      <c r="AM77" s="167"/>
      <c r="AN77" s="167"/>
      <c r="AO77" s="167"/>
      <c r="AP77" s="167"/>
      <c r="AQ77" s="167"/>
      <c r="AR77" s="16"/>
      <c r="AS77" s="16"/>
      <c r="AT77" s="16"/>
      <c r="AU77" s="1037"/>
      <c r="AV77" s="490">
        <f>VLOOKUP(D77,'[1]DANH SACH H'!$A$1:$C$11,2,0)</f>
        <v>12</v>
      </c>
      <c r="AW77" s="490">
        <f>VLOOKUP(D77,'[1]DANH SACH H'!$A$1:$C$11,3,0)</f>
        <v>10</v>
      </c>
      <c r="AX77" s="490"/>
      <c r="AY77" s="490"/>
      <c r="AZ77" s="490"/>
      <c r="BA77" s="490"/>
      <c r="BB77" s="490"/>
      <c r="BC77" s="490"/>
      <c r="BD77" s="490">
        <v>19</v>
      </c>
      <c r="BE77" s="490">
        <v>71</v>
      </c>
      <c r="BF77" s="490"/>
      <c r="BG77" s="490">
        <f>IF(AW77&lt;25,0.8,IF(AND(AW77&gt;=25,AW77&lt;=35),1,IF(AND(AW77&gt;=36,AW77&lt;=50),1.2,1.3)))</f>
        <v>0.8</v>
      </c>
      <c r="BH77" s="490">
        <f>IF(AW77&lt;15,0.8,IF(AND(AW77&gt;=15,AW77&lt;=18),1,IF(AND(AW77&gt;=19,AW77&lt;=25),1.2,1.3)))</f>
        <v>0.8</v>
      </c>
      <c r="BI77" s="490">
        <f>(BD77*BG77+BE77*BH77)+BF77/8*2.5+SUM(BD77:BE77)*0.1</f>
        <v>81</v>
      </c>
      <c r="BJ77" s="574">
        <f t="shared" si="18"/>
        <v>81</v>
      </c>
      <c r="BK77" s="490"/>
      <c r="BL77" s="490"/>
      <c r="BM77" s="490"/>
      <c r="BN77" s="490"/>
      <c r="BO77" s="490"/>
      <c r="BP77" s="490"/>
      <c r="BQ77" s="490">
        <f t="shared" si="16"/>
        <v>0.5</v>
      </c>
      <c r="BR77" s="490">
        <f t="shared" si="17"/>
        <v>2.4</v>
      </c>
      <c r="BS77" s="490">
        <f t="shared" si="19"/>
        <v>2</v>
      </c>
      <c r="BT77" s="490"/>
      <c r="BU77" s="490"/>
      <c r="BV77" s="1037"/>
      <c r="BW77" s="1037"/>
      <c r="BX77" s="1037"/>
      <c r="BY77" s="491"/>
      <c r="BZ77" s="490"/>
      <c r="CA77" s="491"/>
      <c r="CB77" s="491"/>
      <c r="CC77" s="491"/>
      <c r="CD77" s="1039"/>
      <c r="CE77" s="1041"/>
      <c r="CF77" s="1039"/>
      <c r="CG77" s="1043"/>
      <c r="CH77" s="279"/>
      <c r="CI77" s="272"/>
      <c r="CJ77" s="272"/>
      <c r="CK77" s="272"/>
      <c r="CL77" s="272"/>
      <c r="CM77" s="279"/>
      <c r="CN77" s="401">
        <f>SUM(BR77:BS77)</f>
        <v>4.4</v>
      </c>
      <c r="CO77" s="279"/>
      <c r="CP77" s="281" t="s">
        <v>387</v>
      </c>
    </row>
    <row r="78" spans="1:94" s="282" customFormat="1" ht="15.75" customHeight="1">
      <c r="A78" s="1072"/>
      <c r="B78" s="1075"/>
      <c r="C78" s="492" t="s">
        <v>249</v>
      </c>
      <c r="D78" s="490" t="s">
        <v>215</v>
      </c>
      <c r="E78" s="167"/>
      <c r="F78" s="167"/>
      <c r="G78" s="167"/>
      <c r="H78" s="167"/>
      <c r="I78" s="167"/>
      <c r="J78" s="167"/>
      <c r="K78" s="167"/>
      <c r="L78" s="167"/>
      <c r="M78" s="167"/>
      <c r="N78" s="167"/>
      <c r="O78" s="167"/>
      <c r="P78" s="167"/>
      <c r="Q78" s="167"/>
      <c r="R78" s="167"/>
      <c r="S78" s="167"/>
      <c r="T78" s="167"/>
      <c r="U78" s="167"/>
      <c r="V78" s="167"/>
      <c r="W78" s="167"/>
      <c r="X78" s="167"/>
      <c r="Y78" s="16"/>
      <c r="Z78" s="167">
        <v>8</v>
      </c>
      <c r="AA78" s="167">
        <v>8</v>
      </c>
      <c r="AB78" s="167">
        <v>8</v>
      </c>
      <c r="AC78" s="167">
        <v>8</v>
      </c>
      <c r="AD78" s="167">
        <v>8</v>
      </c>
      <c r="AE78" s="167">
        <v>8</v>
      </c>
      <c r="AF78" s="167">
        <v>8</v>
      </c>
      <c r="AG78" s="167">
        <v>8</v>
      </c>
      <c r="AH78" s="167">
        <v>8</v>
      </c>
      <c r="AI78" s="167">
        <v>8</v>
      </c>
      <c r="AJ78" s="167">
        <v>8</v>
      </c>
      <c r="AK78" s="167">
        <v>2</v>
      </c>
      <c r="AL78" s="167"/>
      <c r="AM78" s="167"/>
      <c r="AN78" s="167"/>
      <c r="AO78" s="167"/>
      <c r="AP78" s="167"/>
      <c r="AQ78" s="167"/>
      <c r="AR78" s="16"/>
      <c r="AS78" s="16"/>
      <c r="AT78" s="16"/>
      <c r="AU78" s="1037"/>
      <c r="AV78" s="490">
        <f>VLOOKUP(D78,'[1]DANH SACH H'!$A$1:$C$11,2,0)</f>
        <v>26</v>
      </c>
      <c r="AW78" s="490">
        <f>VLOOKUP(D78,'[1]DANH SACH H'!$A$1:$C$11,3,0)</f>
        <v>24</v>
      </c>
      <c r="AX78" s="490"/>
      <c r="AY78" s="490"/>
      <c r="AZ78" s="490"/>
      <c r="BA78" s="490"/>
      <c r="BB78" s="490"/>
      <c r="BC78" s="490"/>
      <c r="BD78" s="490">
        <v>8</v>
      </c>
      <c r="BE78" s="490">
        <v>82</v>
      </c>
      <c r="BF78" s="490"/>
      <c r="BG78" s="490">
        <f>IF(AW78&lt;25,0.8,IF(AND(AW78&gt;=25,AW78&lt;=35),1,IF(AND(AW78&gt;=36,AW78&lt;=50),1.2,1.3)))</f>
        <v>0.8</v>
      </c>
      <c r="BH78" s="490">
        <f>IF(AW78&lt;15,0.8,IF(AND(AW78&gt;=15,AW78&lt;=18),1,IF(AND(AW78&gt;=19,AW78&lt;=25),1.2,1.3)))</f>
        <v>1.2</v>
      </c>
      <c r="BI78" s="490">
        <f>(BD78*BG78+BE78*BH78)+BF78/8*2.5+SUM(BD78:BE78)*0.1</f>
        <v>113.8</v>
      </c>
      <c r="BJ78" s="574">
        <f t="shared" si="18"/>
        <v>113.8</v>
      </c>
      <c r="BK78" s="490"/>
      <c r="BL78" s="490"/>
      <c r="BM78" s="490"/>
      <c r="BN78" s="490"/>
      <c r="BO78" s="490"/>
      <c r="BP78" s="490"/>
      <c r="BQ78" s="490">
        <f t="shared" si="16"/>
        <v>0.5</v>
      </c>
      <c r="BR78" s="490">
        <f t="shared" si="17"/>
        <v>2.4</v>
      </c>
      <c r="BS78" s="490">
        <f t="shared" si="19"/>
        <v>4.800000000000001</v>
      </c>
      <c r="BT78" s="490"/>
      <c r="BU78" s="490"/>
      <c r="BV78" s="1037"/>
      <c r="BW78" s="1037"/>
      <c r="BX78" s="1037"/>
      <c r="BY78" s="491"/>
      <c r="BZ78" s="490"/>
      <c r="CA78" s="491"/>
      <c r="CB78" s="491"/>
      <c r="CC78" s="491"/>
      <c r="CD78" s="1039"/>
      <c r="CE78" s="1041"/>
      <c r="CF78" s="1039"/>
      <c r="CG78" s="1043"/>
      <c r="CH78" s="279"/>
      <c r="CI78" s="272"/>
      <c r="CJ78" s="272"/>
      <c r="CK78" s="272"/>
      <c r="CL78" s="272"/>
      <c r="CM78" s="279"/>
      <c r="CN78" s="401"/>
      <c r="CO78" s="279"/>
      <c r="CP78" s="281"/>
    </row>
    <row r="79" spans="1:94" s="282" customFormat="1" ht="11.25">
      <c r="A79" s="1072"/>
      <c r="B79" s="1075"/>
      <c r="C79" s="494" t="s">
        <v>139</v>
      </c>
      <c r="D79" s="495"/>
      <c r="E79" s="499"/>
      <c r="F79" s="496"/>
      <c r="G79" s="496"/>
      <c r="H79" s="496"/>
      <c r="I79" s="496"/>
      <c r="J79" s="496"/>
      <c r="K79" s="496"/>
      <c r="L79" s="496"/>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1037"/>
      <c r="AV79" s="490"/>
      <c r="AW79" s="490"/>
      <c r="AX79" s="490"/>
      <c r="AY79" s="490"/>
      <c r="AZ79" s="490"/>
      <c r="BA79" s="490"/>
      <c r="BB79" s="490"/>
      <c r="BC79" s="490"/>
      <c r="BD79" s="490"/>
      <c r="BE79" s="490"/>
      <c r="BF79" s="490"/>
      <c r="BG79" s="490"/>
      <c r="BH79" s="490"/>
      <c r="BI79" s="490"/>
      <c r="BJ79" s="490"/>
      <c r="BK79" s="490"/>
      <c r="BL79" s="490"/>
      <c r="BM79" s="490">
        <f>(AX79*BK79+AY79*BL79+BD79*BK79+BE79*BL79)+SUM(AX79:AY79)*0.1</f>
        <v>0</v>
      </c>
      <c r="BN79" s="490"/>
      <c r="BO79" s="490"/>
      <c r="BP79" s="490"/>
      <c r="BQ79" s="490"/>
      <c r="BR79" s="490">
        <f>SUM(CN66:CN67)</f>
        <v>13.8</v>
      </c>
      <c r="BS79" s="490"/>
      <c r="BT79" s="490"/>
      <c r="BU79" s="490"/>
      <c r="BV79" s="1037"/>
      <c r="BW79" s="1037"/>
      <c r="BX79" s="1037"/>
      <c r="BY79" s="491"/>
      <c r="BZ79" s="490"/>
      <c r="CA79" s="491"/>
      <c r="CB79" s="491"/>
      <c r="CC79" s="491"/>
      <c r="CD79" s="1039"/>
      <c r="CE79" s="1041"/>
      <c r="CF79" s="1039"/>
      <c r="CG79" s="1043"/>
      <c r="CH79" s="279"/>
      <c r="CI79" s="272"/>
      <c r="CJ79" s="272"/>
      <c r="CK79" s="272"/>
      <c r="CL79" s="272"/>
      <c r="CM79" s="279"/>
      <c r="CN79" s="268"/>
      <c r="CO79" s="279"/>
      <c r="CP79" s="281"/>
    </row>
    <row r="80" spans="1:94" s="282" customFormat="1" ht="12" thickBot="1">
      <c r="A80" s="1072"/>
      <c r="B80" s="1075"/>
      <c r="C80" s="497" t="s">
        <v>124</v>
      </c>
      <c r="D80" s="498" t="s">
        <v>352</v>
      </c>
      <c r="E80" s="504"/>
      <c r="F80" s="504"/>
      <c r="G80" s="504"/>
      <c r="H80" s="504"/>
      <c r="I80" s="504"/>
      <c r="J80" s="504"/>
      <c r="K80" s="504"/>
      <c r="L80" s="504"/>
      <c r="M80" s="504"/>
      <c r="N80" s="504"/>
      <c r="O80" s="504"/>
      <c r="P80" s="504"/>
      <c r="Q80" s="504"/>
      <c r="R80" s="504"/>
      <c r="S80" s="504"/>
      <c r="T80" s="504"/>
      <c r="U80" s="504"/>
      <c r="V80" s="504"/>
      <c r="W80" s="504"/>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1037"/>
      <c r="AV80" s="504">
        <f>VLOOKUP(D80,'[1]DANH SACH H'!$A$1:$C$11,2,0)</f>
        <v>15</v>
      </c>
      <c r="AW80" s="504">
        <f>VLOOKUP(D80,'[1]DANH SACH H'!$A$1:$C$11,3,0)</f>
        <v>15</v>
      </c>
      <c r="AX80" s="504"/>
      <c r="AY80" s="504"/>
      <c r="AZ80" s="504"/>
      <c r="BA80" s="504"/>
      <c r="BB80" s="504"/>
      <c r="BC80" s="504"/>
      <c r="BD80" s="504"/>
      <c r="BE80" s="504"/>
      <c r="BF80" s="504"/>
      <c r="BG80" s="504"/>
      <c r="BH80" s="504"/>
      <c r="BI80" s="504"/>
      <c r="BJ80" s="504"/>
      <c r="BK80" s="504"/>
      <c r="BL80" s="504"/>
      <c r="BM80" s="504">
        <f>(AX80*BK80+AY80*BL80+BD80*BK80+BE80*BL80)+SUM(AX80:AY80)*0.1</f>
        <v>0</v>
      </c>
      <c r="BN80" s="490"/>
      <c r="BO80" s="490">
        <f>448*15%/2+448*15%/2</f>
        <v>67.2</v>
      </c>
      <c r="BP80" s="490"/>
      <c r="BQ80" s="504"/>
      <c r="BR80" s="504"/>
      <c r="BS80" s="504"/>
      <c r="BT80" s="490"/>
      <c r="BU80" s="490"/>
      <c r="BV80" s="1037"/>
      <c r="BW80" s="1037"/>
      <c r="BX80" s="1037"/>
      <c r="BY80" s="491"/>
      <c r="BZ80" s="490"/>
      <c r="CA80" s="491"/>
      <c r="CB80" s="491"/>
      <c r="CC80" s="491"/>
      <c r="CD80" s="1039"/>
      <c r="CE80" s="1041"/>
      <c r="CF80" s="1039"/>
      <c r="CG80" s="1043"/>
      <c r="CH80" s="279"/>
      <c r="CI80" s="272"/>
      <c r="CJ80" s="272"/>
      <c r="CK80" s="272"/>
      <c r="CL80" s="272"/>
      <c r="CM80" s="279"/>
      <c r="CN80" s="268"/>
      <c r="CO80" s="279"/>
      <c r="CP80" s="272"/>
    </row>
    <row r="81" spans="1:94" s="282" customFormat="1" ht="19.5" customHeight="1" hidden="1">
      <c r="A81" s="1073"/>
      <c r="B81" s="500"/>
      <c r="C81" s="501"/>
      <c r="D81" s="502"/>
      <c r="E81" s="503"/>
      <c r="F81" s="503"/>
      <c r="G81" s="503"/>
      <c r="H81" s="503"/>
      <c r="I81" s="503"/>
      <c r="J81" s="503"/>
      <c r="K81" s="503"/>
      <c r="L81" s="503"/>
      <c r="M81" s="503"/>
      <c r="N81" s="503"/>
      <c r="O81" s="503"/>
      <c r="P81" s="503"/>
      <c r="Q81" s="503"/>
      <c r="R81" s="503"/>
      <c r="S81" s="503"/>
      <c r="T81" s="503"/>
      <c r="U81" s="503"/>
      <c r="V81" s="503"/>
      <c r="W81" s="503"/>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1038"/>
      <c r="AV81" s="382" t="e">
        <f>VLOOKUP(D81,'[1]DANH SACH H'!$A$1:$C$11,2,0)</f>
        <v>#N/A</v>
      </c>
      <c r="AW81" s="382" t="e">
        <f>VLOOKUP(D81,'[1]DANH SACH H'!$A$1:$C$11,3,0)</f>
        <v>#N/A</v>
      </c>
      <c r="AX81" s="503"/>
      <c r="AY81" s="503"/>
      <c r="AZ81" s="503"/>
      <c r="BA81" s="503"/>
      <c r="BB81" s="503"/>
      <c r="BC81" s="503"/>
      <c r="BD81" s="503"/>
      <c r="BE81" s="503"/>
      <c r="BF81" s="503"/>
      <c r="BG81" s="503"/>
      <c r="BH81" s="503"/>
      <c r="BI81" s="503"/>
      <c r="BJ81" s="503"/>
      <c r="BK81" s="505"/>
      <c r="BL81" s="505"/>
      <c r="BM81" s="503">
        <f>(AX81*BK81+AY81*BL81+BD81*BK81+BE81*BL81)+SUM(AX81:AY81)*0.1</f>
        <v>0</v>
      </c>
      <c r="BN81" s="504"/>
      <c r="BO81" s="504"/>
      <c r="BP81" s="504"/>
      <c r="BQ81" s="503"/>
      <c r="BR81" s="503"/>
      <c r="BS81" s="505"/>
      <c r="BT81" s="504"/>
      <c r="BU81" s="504"/>
      <c r="BV81" s="1038"/>
      <c r="BW81" s="1038"/>
      <c r="BX81" s="1038"/>
      <c r="BY81" s="506"/>
      <c r="BZ81" s="504"/>
      <c r="CA81" s="506"/>
      <c r="CB81" s="506"/>
      <c r="CC81" s="506"/>
      <c r="CD81" s="1040"/>
      <c r="CE81" s="1042"/>
      <c r="CF81" s="1040"/>
      <c r="CG81" s="1044"/>
      <c r="CH81" s="279"/>
      <c r="CI81" s="272"/>
      <c r="CJ81" s="272" t="e">
        <f>0.3*4+0.2*AW81+0.1*AW81</f>
        <v>#N/A</v>
      </c>
      <c r="CK81" s="272"/>
      <c r="CL81" s="272"/>
      <c r="CM81" s="279"/>
      <c r="CN81" s="268"/>
      <c r="CO81" s="279"/>
      <c r="CP81" s="272"/>
    </row>
    <row r="82" spans="1:94" s="282" customFormat="1" ht="14.25" customHeight="1">
      <c r="A82" s="1045">
        <v>8</v>
      </c>
      <c r="B82" s="1048" t="s">
        <v>130</v>
      </c>
      <c r="C82" s="285" t="s">
        <v>389</v>
      </c>
      <c r="D82" s="40" t="s">
        <v>214</v>
      </c>
      <c r="E82" s="507">
        <v>8</v>
      </c>
      <c r="F82" s="507">
        <v>8</v>
      </c>
      <c r="G82" s="507">
        <v>8</v>
      </c>
      <c r="H82" s="507">
        <v>8</v>
      </c>
      <c r="I82" s="507">
        <v>8</v>
      </c>
      <c r="J82" s="507">
        <v>8</v>
      </c>
      <c r="K82" s="507">
        <v>8</v>
      </c>
      <c r="L82" s="507">
        <v>8</v>
      </c>
      <c r="M82" s="507">
        <v>8</v>
      </c>
      <c r="N82" s="507">
        <v>8</v>
      </c>
      <c r="O82" s="507">
        <v>8</v>
      </c>
      <c r="P82" s="507">
        <v>8</v>
      </c>
      <c r="Q82" s="507">
        <v>8</v>
      </c>
      <c r="R82" s="507">
        <v>8</v>
      </c>
      <c r="S82" s="507">
        <v>8</v>
      </c>
      <c r="T82" s="507">
        <v>8</v>
      </c>
      <c r="U82" s="507">
        <v>8</v>
      </c>
      <c r="V82" s="507">
        <v>8</v>
      </c>
      <c r="W82" s="507">
        <v>6</v>
      </c>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1051">
        <f>SUM(E82:S84)+SUM(T82:W84)+SUM(Z85:AK89)</f>
        <v>748</v>
      </c>
      <c r="AV82" s="276">
        <f>VLOOKUP(D82,'[1]DANH SACH H'!$A$1:$C$11,2,0)</f>
        <v>12</v>
      </c>
      <c r="AW82" s="276">
        <f>VLOOKUP(D82,'[1]DANH SACH H'!$A$1:$C$11,3,0)</f>
        <v>10</v>
      </c>
      <c r="AX82" s="276">
        <v>22</v>
      </c>
      <c r="AY82" s="276">
        <v>128</v>
      </c>
      <c r="AZ82" s="276"/>
      <c r="BA82" s="276">
        <f>IF(AV82&lt;25,0.8,IF(AND(AV82&gt;=25,AV82&lt;=35),1,IF(AND(AV82&gt;=36,AV82&lt;=50),1.2,1.3)))</f>
        <v>0.8</v>
      </c>
      <c r="BB82" s="276">
        <f>IF(AV82&lt;15,0.8,IF(AND(AV82&gt;=15,AV82&lt;=18),1,IF(AND(AV82&gt;=19,AV82&lt;=25),1.2,1.3)))</f>
        <v>0.8</v>
      </c>
      <c r="BC82" s="276">
        <f>(AX82*BA82+AY82*BB82)+AZ82/8*2.5</f>
        <v>120</v>
      </c>
      <c r="BD82" s="276"/>
      <c r="BE82" s="276"/>
      <c r="BF82" s="276"/>
      <c r="BG82" s="276"/>
      <c r="BH82" s="276"/>
      <c r="BI82" s="276"/>
      <c r="BJ82" s="575">
        <f>BC82+BI82</f>
        <v>120</v>
      </c>
      <c r="BK82" s="273"/>
      <c r="BL82" s="273"/>
      <c r="BM82" s="16"/>
      <c r="BN82" s="40"/>
      <c r="BO82" s="40"/>
      <c r="BP82" s="1051"/>
      <c r="BQ82" s="16">
        <f aca="true" t="shared" si="20" ref="BQ82:BQ89">1*0.5</f>
        <v>0.5</v>
      </c>
      <c r="BR82" s="16">
        <f aca="true" t="shared" si="21" ref="BR82:BR89">8*0.3</f>
        <v>2.4</v>
      </c>
      <c r="BS82" s="16">
        <f>0.2*AW82</f>
        <v>2</v>
      </c>
      <c r="BT82" s="40"/>
      <c r="BU82" s="40"/>
      <c r="BV82" s="1054">
        <v>11</v>
      </c>
      <c r="BW82" s="508"/>
      <c r="BX82" s="1028">
        <f>SUM(BN82:BW93)</f>
        <v>279.6</v>
      </c>
      <c r="BY82" s="116"/>
      <c r="BZ82" s="40"/>
      <c r="CA82" s="116"/>
      <c r="CB82" s="116"/>
      <c r="CC82" s="116"/>
      <c r="CD82" s="1028">
        <f>SUM(BJ82:BJ89)+BX82</f>
        <v>1117.9</v>
      </c>
      <c r="CE82" s="1031">
        <f>14*40</f>
        <v>560</v>
      </c>
      <c r="CF82" s="1028">
        <f>CD82-CE82</f>
        <v>557.9000000000001</v>
      </c>
      <c r="CG82" s="1034"/>
      <c r="CH82" s="279"/>
      <c r="CI82" s="272"/>
      <c r="CJ82" s="518">
        <f>SUM(BR82:BS82)</f>
        <v>4.4</v>
      </c>
      <c r="CK82" s="272"/>
      <c r="CL82" s="272" t="s">
        <v>390</v>
      </c>
      <c r="CM82" s="279"/>
      <c r="CN82" s="268"/>
      <c r="CO82" s="279"/>
      <c r="CP82" s="272"/>
    </row>
    <row r="83" spans="1:90" s="274" customFormat="1" ht="18">
      <c r="A83" s="1046"/>
      <c r="B83" s="1049"/>
      <c r="C83" s="509" t="s">
        <v>391</v>
      </c>
      <c r="D83" s="16" t="s">
        <v>134</v>
      </c>
      <c r="E83" s="490">
        <v>6</v>
      </c>
      <c r="F83" s="490">
        <v>6</v>
      </c>
      <c r="G83" s="490">
        <v>6</v>
      </c>
      <c r="H83" s="490">
        <v>6</v>
      </c>
      <c r="I83" s="490">
        <v>6</v>
      </c>
      <c r="J83" s="490">
        <v>6</v>
      </c>
      <c r="K83" s="490">
        <v>6</v>
      </c>
      <c r="L83" s="490">
        <v>6</v>
      </c>
      <c r="M83" s="490">
        <v>6</v>
      </c>
      <c r="N83" s="490">
        <v>6</v>
      </c>
      <c r="O83" s="490">
        <v>6</v>
      </c>
      <c r="P83" s="490">
        <v>6</v>
      </c>
      <c r="Q83" s="490">
        <v>6</v>
      </c>
      <c r="R83" s="490">
        <v>6</v>
      </c>
      <c r="S83" s="490">
        <v>6</v>
      </c>
      <c r="T83" s="490"/>
      <c r="U83" s="490"/>
      <c r="V83" s="490"/>
      <c r="W83" s="49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1052"/>
      <c r="AV83" s="276">
        <f>VLOOKUP(D83,'[1]DANH SACH H'!$A$1:$C$11,2,0)</f>
        <v>21</v>
      </c>
      <c r="AW83" s="276">
        <f>VLOOKUP(D83,'[1]DANH SACH H'!$A$1:$C$11,3,0)</f>
        <v>21</v>
      </c>
      <c r="AX83" s="276">
        <v>9</v>
      </c>
      <c r="AY83" s="276">
        <v>81</v>
      </c>
      <c r="AZ83" s="276"/>
      <c r="BA83" s="276">
        <f>IF(AV83&lt;25,0.8,IF(AND(AV83&gt;=25,AV83&lt;=35),1,IF(AND(AV83&gt;=36,AV83&lt;=50),1.2,1.3)))</f>
        <v>0.8</v>
      </c>
      <c r="BB83" s="276">
        <f>IF(AV83&lt;15,0.8,IF(AND(AV83&gt;=15,AV83&lt;=18),1,IF(AND(AV83&gt;=19,AV83&lt;=25),1.2,1.3)))</f>
        <v>1.2</v>
      </c>
      <c r="BC83" s="276">
        <f>(AX83*BA83+AY83*BB83)+AZ83/8*2.5</f>
        <v>104.4</v>
      </c>
      <c r="BD83" s="276"/>
      <c r="BE83" s="276"/>
      <c r="BF83" s="276"/>
      <c r="BG83" s="276"/>
      <c r="BH83" s="276"/>
      <c r="BI83" s="276"/>
      <c r="BJ83" s="575">
        <f aca="true" t="shared" si="22" ref="BJ83:BJ89">BC83+BI83</f>
        <v>104.4</v>
      </c>
      <c r="BK83" s="273"/>
      <c r="BL83" s="273"/>
      <c r="BM83" s="16"/>
      <c r="BN83" s="276"/>
      <c r="BO83" s="276"/>
      <c r="BP83" s="1052"/>
      <c r="BQ83" s="16">
        <f t="shared" si="20"/>
        <v>0.5</v>
      </c>
      <c r="BR83" s="16">
        <f t="shared" si="21"/>
        <v>2.4</v>
      </c>
      <c r="BS83" s="16">
        <f aca="true" t="shared" si="23" ref="BS83:BS89">0.2*AW83</f>
        <v>4.2</v>
      </c>
      <c r="BT83" s="276"/>
      <c r="BU83" s="276"/>
      <c r="BV83" s="1055"/>
      <c r="BW83" s="305"/>
      <c r="BX83" s="1029"/>
      <c r="BY83" s="283"/>
      <c r="BZ83" s="283"/>
      <c r="CA83" s="283"/>
      <c r="CB83" s="283"/>
      <c r="CC83" s="276"/>
      <c r="CD83" s="1029"/>
      <c r="CE83" s="1032"/>
      <c r="CF83" s="1029"/>
      <c r="CG83" s="1035"/>
      <c r="CI83" s="272"/>
      <c r="CJ83" s="518">
        <f>SUM(BR83:BS83)</f>
        <v>6.6</v>
      </c>
      <c r="CK83" s="272"/>
      <c r="CL83" s="272" t="s">
        <v>390</v>
      </c>
    </row>
    <row r="84" spans="1:90" s="274" customFormat="1" ht="18">
      <c r="A84" s="1046"/>
      <c r="B84" s="1049"/>
      <c r="C84" s="123" t="s">
        <v>392</v>
      </c>
      <c r="D84" s="16" t="s">
        <v>352</v>
      </c>
      <c r="E84" s="490">
        <v>6</v>
      </c>
      <c r="F84" s="490">
        <v>6</v>
      </c>
      <c r="G84" s="490">
        <v>6</v>
      </c>
      <c r="H84" s="490">
        <v>6</v>
      </c>
      <c r="I84" s="490">
        <v>6</v>
      </c>
      <c r="J84" s="490">
        <v>6</v>
      </c>
      <c r="K84" s="490">
        <v>6</v>
      </c>
      <c r="L84" s="490">
        <v>6</v>
      </c>
      <c r="M84" s="490">
        <v>6</v>
      </c>
      <c r="N84" s="490">
        <v>6</v>
      </c>
      <c r="O84" s="490">
        <v>6</v>
      </c>
      <c r="P84" s="490">
        <v>6</v>
      </c>
      <c r="Q84" s="490">
        <v>6</v>
      </c>
      <c r="R84" s="490">
        <v>6</v>
      </c>
      <c r="S84" s="490">
        <v>6</v>
      </c>
      <c r="T84" s="490">
        <v>6</v>
      </c>
      <c r="U84" s="490">
        <v>8</v>
      </c>
      <c r="V84" s="490">
        <v>8</v>
      </c>
      <c r="W84" s="490">
        <v>8</v>
      </c>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1052"/>
      <c r="AV84" s="276">
        <f>VLOOKUP(D84,'[1]DANH SACH H'!$A$1:$C$11,2,0)</f>
        <v>15</v>
      </c>
      <c r="AW84" s="276">
        <f>VLOOKUP(D84,'[1]DANH SACH H'!$A$1:$C$11,3,0)</f>
        <v>15</v>
      </c>
      <c r="AX84" s="276">
        <v>9</v>
      </c>
      <c r="AY84" s="276">
        <v>81</v>
      </c>
      <c r="AZ84" s="276"/>
      <c r="BA84" s="276">
        <f>IF(AV84&lt;25,0.8,IF(AND(AV84&gt;=25,AV84&lt;=35),1,IF(AND(AV84&gt;=36,AV84&lt;=50),1.2,1.3)))</f>
        <v>0.8</v>
      </c>
      <c r="BB84" s="276">
        <f>IF(AV84&lt;15,0.8,IF(AND(AV84&gt;=15,AV84&lt;=18),1,IF(AND(AV84&gt;=19,AV84&lt;=25),1.2,1.3)))</f>
        <v>1</v>
      </c>
      <c r="BC84" s="276">
        <f>(AX84*BA84+AY84*BB84)+AZ84/8*2.5</f>
        <v>88.2</v>
      </c>
      <c r="BD84" s="276"/>
      <c r="BE84" s="276"/>
      <c r="BF84" s="276"/>
      <c r="BG84" s="276"/>
      <c r="BH84" s="276"/>
      <c r="BI84" s="276"/>
      <c r="BJ84" s="575">
        <f t="shared" si="22"/>
        <v>88.2</v>
      </c>
      <c r="BK84" s="273"/>
      <c r="BL84" s="273"/>
      <c r="BM84" s="16"/>
      <c r="BN84" s="276"/>
      <c r="BO84" s="276"/>
      <c r="BP84" s="1052"/>
      <c r="BQ84" s="16">
        <f t="shared" si="20"/>
        <v>0.5</v>
      </c>
      <c r="BR84" s="16">
        <f t="shared" si="21"/>
        <v>2.4</v>
      </c>
      <c r="BS84" s="16">
        <f t="shared" si="23"/>
        <v>3</v>
      </c>
      <c r="BT84" s="276"/>
      <c r="BU84" s="276"/>
      <c r="BV84" s="1055"/>
      <c r="BW84" s="305"/>
      <c r="BX84" s="1029"/>
      <c r="BY84" s="283"/>
      <c r="BZ84" s="283"/>
      <c r="CA84" s="283"/>
      <c r="CB84" s="283"/>
      <c r="CC84" s="276"/>
      <c r="CD84" s="1029"/>
      <c r="CE84" s="1032"/>
      <c r="CF84" s="1029"/>
      <c r="CG84" s="1035"/>
      <c r="CI84" s="272"/>
      <c r="CJ84" s="518">
        <f>SUM(BR84:BS84)</f>
        <v>5.4</v>
      </c>
      <c r="CK84" s="272"/>
      <c r="CL84" s="272" t="s">
        <v>390</v>
      </c>
    </row>
    <row r="85" spans="1:94" s="274" customFormat="1" ht="18">
      <c r="A85" s="1046"/>
      <c r="B85" s="1049"/>
      <c r="C85" s="225"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v>8</v>
      </c>
      <c r="AG85" s="167">
        <v>8</v>
      </c>
      <c r="AH85" s="167">
        <v>8</v>
      </c>
      <c r="AI85" s="167">
        <v>8</v>
      </c>
      <c r="AJ85" s="167">
        <v>8</v>
      </c>
      <c r="AK85" s="167">
        <v>8</v>
      </c>
      <c r="AL85" s="167">
        <v>8</v>
      </c>
      <c r="AM85" s="167">
        <v>8</v>
      </c>
      <c r="AN85" s="167">
        <v>8</v>
      </c>
      <c r="AO85" s="167">
        <v>8</v>
      </c>
      <c r="AP85" s="167">
        <v>8</v>
      </c>
      <c r="AQ85" s="167">
        <v>8</v>
      </c>
      <c r="AR85" s="167">
        <v>8</v>
      </c>
      <c r="AS85" s="167">
        <v>8</v>
      </c>
      <c r="AT85" s="167">
        <v>8</v>
      </c>
      <c r="AU85" s="1052"/>
      <c r="AV85" s="276">
        <f>VLOOKUP(D85,'[1]DANH SACH H'!$A$1:$C$11,2,0)</f>
        <v>12</v>
      </c>
      <c r="AW85" s="276">
        <f>VLOOKUP(D85,'[1]DANH SACH H'!$A$1:$C$11,3,0)</f>
        <v>10</v>
      </c>
      <c r="AX85" s="276"/>
      <c r="AY85" s="276"/>
      <c r="AZ85" s="276"/>
      <c r="BA85" s="276"/>
      <c r="BB85" s="276"/>
      <c r="BC85" s="276"/>
      <c r="BD85" s="276">
        <v>20</v>
      </c>
      <c r="BE85" s="276">
        <v>100</v>
      </c>
      <c r="BF85" s="276"/>
      <c r="BG85" s="276">
        <f>IF(AW85&lt;25,0.8,IF(AND(AW85&gt;=25,AW85&lt;=35),1,IF(AND(AW85&gt;=36,AW85&lt;=50),1.2,1.3)))</f>
        <v>0.8</v>
      </c>
      <c r="BH85" s="276">
        <f>IF(AW85&lt;15,0.8,IF(AND(AW85&gt;=15,AW85&lt;=18),1,IF(AND(AW85&gt;=19,AW85&lt;=25),1.2,1.3)))</f>
        <v>0.8</v>
      </c>
      <c r="BI85" s="276">
        <f>(BD85*BG85+BE85*BH85)+BF85/8*2.5+SUM(BD85:BE85)*0.1</f>
        <v>108</v>
      </c>
      <c r="BJ85" s="575">
        <f t="shared" si="22"/>
        <v>108</v>
      </c>
      <c r="BK85" s="273"/>
      <c r="BL85" s="273"/>
      <c r="BM85" s="16"/>
      <c r="BN85" s="276"/>
      <c r="BO85" s="276"/>
      <c r="BP85" s="1052"/>
      <c r="BQ85" s="16">
        <f t="shared" si="20"/>
        <v>0.5</v>
      </c>
      <c r="BR85" s="16">
        <f t="shared" si="21"/>
        <v>2.4</v>
      </c>
      <c r="BS85" s="16">
        <f t="shared" si="23"/>
        <v>2</v>
      </c>
      <c r="BT85" s="276"/>
      <c r="BU85" s="276"/>
      <c r="BV85" s="1055"/>
      <c r="BW85" s="305"/>
      <c r="BX85" s="1029"/>
      <c r="BY85" s="283"/>
      <c r="BZ85" s="283"/>
      <c r="CA85" s="283"/>
      <c r="CB85" s="283"/>
      <c r="CC85" s="276"/>
      <c r="CD85" s="1029"/>
      <c r="CE85" s="1032"/>
      <c r="CF85" s="1029"/>
      <c r="CG85" s="1035"/>
      <c r="CI85" s="272"/>
      <c r="CJ85" s="272"/>
      <c r="CK85" s="272"/>
      <c r="CL85" s="272"/>
      <c r="CN85" s="401">
        <f>SUM(BR85:BS85)</f>
        <v>4.4</v>
      </c>
      <c r="CP85" s="274" t="s">
        <v>368</v>
      </c>
    </row>
    <row r="86" spans="1:94" s="274" customFormat="1" ht="15.75" customHeight="1">
      <c r="A86" s="1046"/>
      <c r="B86" s="1049"/>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7">
        <v>8</v>
      </c>
      <c r="AA86" s="167">
        <v>8</v>
      </c>
      <c r="AB86" s="167">
        <v>8</v>
      </c>
      <c r="AC86" s="167">
        <v>8</v>
      </c>
      <c r="AD86" s="167">
        <v>8</v>
      </c>
      <c r="AE86" s="167">
        <v>8</v>
      </c>
      <c r="AF86" s="167">
        <v>8</v>
      </c>
      <c r="AG86" s="167">
        <v>8</v>
      </c>
      <c r="AH86" s="167">
        <v>8</v>
      </c>
      <c r="AI86" s="167">
        <v>16</v>
      </c>
      <c r="AJ86" s="167">
        <v>12</v>
      </c>
      <c r="AK86" s="167"/>
      <c r="AL86" s="167"/>
      <c r="AM86" s="167"/>
      <c r="AN86" s="167"/>
      <c r="AO86" s="167"/>
      <c r="AP86" s="167"/>
      <c r="AQ86" s="167"/>
      <c r="AR86" s="167"/>
      <c r="AS86" s="167"/>
      <c r="AT86" s="167"/>
      <c r="AU86" s="1052"/>
      <c r="AV86" s="276">
        <f>VLOOKUP(D86,'[1]DANH SACH H'!$A$1:$C$11,2,0)</f>
        <v>21</v>
      </c>
      <c r="AW86" s="276">
        <f>VLOOKUP(D86,'[1]DANH SACH H'!$A$1:$C$11,3,0)</f>
        <v>21</v>
      </c>
      <c r="AX86" s="276"/>
      <c r="AY86" s="276"/>
      <c r="AZ86" s="276"/>
      <c r="BA86" s="276"/>
      <c r="BB86" s="276"/>
      <c r="BC86" s="276"/>
      <c r="BD86" s="276">
        <v>16</v>
      </c>
      <c r="BE86" s="276">
        <v>84</v>
      </c>
      <c r="BF86" s="276"/>
      <c r="BG86" s="276">
        <f>IF(AW86&lt;25,0.8,IF(AND(AW86&gt;=25,AW86&lt;=35),1,IF(AND(AW86&gt;=36,AW86&lt;=50),1.2,1.3)))</f>
        <v>0.8</v>
      </c>
      <c r="BH86" s="276">
        <f>IF(AW86&lt;15,0.8,IF(AND(AW86&gt;=15,AW86&lt;=18),1,IF(AND(AW86&gt;=19,AW86&lt;=25),1.2,1.3)))</f>
        <v>1.2</v>
      </c>
      <c r="BI86" s="276">
        <f>(BD86*BG86+BE86*BH86)+BF86/8*2.5+SUM(BD86:BE86)*0.1</f>
        <v>123.6</v>
      </c>
      <c r="BJ86" s="575">
        <f t="shared" si="22"/>
        <v>123.6</v>
      </c>
      <c r="BK86" s="273"/>
      <c r="BL86" s="273"/>
      <c r="BM86" s="16"/>
      <c r="BN86" s="276"/>
      <c r="BO86" s="276"/>
      <c r="BP86" s="1052"/>
      <c r="BQ86" s="16">
        <f t="shared" si="20"/>
        <v>0.5</v>
      </c>
      <c r="BR86" s="16">
        <f t="shared" si="21"/>
        <v>2.4</v>
      </c>
      <c r="BS86" s="16">
        <f t="shared" si="23"/>
        <v>4.2</v>
      </c>
      <c r="BT86" s="276"/>
      <c r="BU86" s="276"/>
      <c r="BV86" s="1055"/>
      <c r="BW86" s="305"/>
      <c r="BX86" s="1029"/>
      <c r="BY86" s="283"/>
      <c r="BZ86" s="283"/>
      <c r="CA86" s="283"/>
      <c r="CB86" s="283"/>
      <c r="CC86" s="276"/>
      <c r="CD86" s="1029"/>
      <c r="CE86" s="1032"/>
      <c r="CF86" s="1029"/>
      <c r="CG86" s="1035"/>
      <c r="CI86" s="272"/>
      <c r="CJ86" s="272"/>
      <c r="CK86" s="272"/>
      <c r="CL86" s="272"/>
      <c r="CN86" s="401">
        <f>SUM(BR86:BS86)</f>
        <v>6.6</v>
      </c>
      <c r="CP86" s="274" t="s">
        <v>368</v>
      </c>
    </row>
    <row r="87" spans="1:94" s="274" customFormat="1" ht="11.25">
      <c r="A87" s="1046"/>
      <c r="B87" s="1049"/>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7"/>
      <c r="AM87" s="167"/>
      <c r="AN87" s="167"/>
      <c r="AO87" s="167"/>
      <c r="AP87" s="167"/>
      <c r="AQ87" s="167"/>
      <c r="AR87" s="167"/>
      <c r="AS87" s="167"/>
      <c r="AT87" s="167"/>
      <c r="AU87" s="1052"/>
      <c r="AV87" s="276">
        <f>VLOOKUP(D87,'[1]DANH SACH H'!$A$1:$C$11,2,0)</f>
        <v>21</v>
      </c>
      <c r="AW87" s="276">
        <f>VLOOKUP(D87,'[1]DANH SACH H'!$A$1:$C$11,3,0)</f>
        <v>21</v>
      </c>
      <c r="AX87" s="276"/>
      <c r="AY87" s="276"/>
      <c r="AZ87" s="276"/>
      <c r="BA87" s="276"/>
      <c r="BB87" s="276"/>
      <c r="BC87" s="276"/>
      <c r="BD87" s="276">
        <v>20</v>
      </c>
      <c r="BE87" s="276">
        <v>70</v>
      </c>
      <c r="BF87" s="276"/>
      <c r="BG87" s="276">
        <f>IF(AW87&lt;25,0.8,IF(AND(AW87&gt;=25,AW87&lt;=35),1,IF(AND(AW87&gt;=36,AW87&lt;=50),1.2,1.3)))</f>
        <v>0.8</v>
      </c>
      <c r="BH87" s="276">
        <f>IF(AW87&lt;15,0.8,IF(AND(AW87&gt;=15,AW87&lt;=18),1,IF(AND(AW87&gt;=19,AW87&lt;=25),1.2,1.3)))</f>
        <v>1.2</v>
      </c>
      <c r="BI87" s="276">
        <f>(BD87*BG87+BE87*BH87)+BF87/8*2.5+SUM(BD87:BE87)*0.1</f>
        <v>109</v>
      </c>
      <c r="BJ87" s="575">
        <f t="shared" si="22"/>
        <v>109</v>
      </c>
      <c r="BK87" s="273"/>
      <c r="BL87" s="273"/>
      <c r="BM87" s="16"/>
      <c r="BN87" s="276"/>
      <c r="BO87" s="276"/>
      <c r="BP87" s="1052"/>
      <c r="BQ87" s="16">
        <f t="shared" si="20"/>
        <v>0.5</v>
      </c>
      <c r="BR87" s="16">
        <f t="shared" si="21"/>
        <v>2.4</v>
      </c>
      <c r="BS87" s="16">
        <f t="shared" si="23"/>
        <v>4.2</v>
      </c>
      <c r="BT87" s="276"/>
      <c r="BU87" s="276"/>
      <c r="BV87" s="1055"/>
      <c r="BW87" s="305"/>
      <c r="BX87" s="1029"/>
      <c r="BY87" s="283"/>
      <c r="BZ87" s="283"/>
      <c r="CA87" s="283"/>
      <c r="CB87" s="283"/>
      <c r="CC87" s="276"/>
      <c r="CD87" s="1029"/>
      <c r="CE87" s="1032"/>
      <c r="CF87" s="1029"/>
      <c r="CG87" s="1035"/>
      <c r="CI87" s="272"/>
      <c r="CJ87" s="272"/>
      <c r="CK87" s="272"/>
      <c r="CL87" s="272"/>
      <c r="CN87" s="401">
        <f>SUM(BR87:BS87)</f>
        <v>6.6</v>
      </c>
      <c r="CP87" s="274" t="s">
        <v>368</v>
      </c>
    </row>
    <row r="88" spans="1:94" s="274" customFormat="1" ht="11.25">
      <c r="A88" s="1046"/>
      <c r="B88" s="1049"/>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5">
        <v>6</v>
      </c>
      <c r="AA88" s="345">
        <v>6</v>
      </c>
      <c r="AB88" s="345">
        <v>6</v>
      </c>
      <c r="AC88" s="345">
        <v>6</v>
      </c>
      <c r="AD88" s="345">
        <v>6</v>
      </c>
      <c r="AE88" s="345">
        <v>6</v>
      </c>
      <c r="AF88" s="345">
        <v>6</v>
      </c>
      <c r="AG88" s="345">
        <v>6</v>
      </c>
      <c r="AH88" s="345">
        <v>6</v>
      </c>
      <c r="AI88" s="345">
        <v>6</v>
      </c>
      <c r="AJ88" s="345"/>
      <c r="AK88" s="345"/>
      <c r="AL88" s="167"/>
      <c r="AM88" s="167"/>
      <c r="AN88" s="167"/>
      <c r="AO88" s="167"/>
      <c r="AP88" s="167"/>
      <c r="AQ88" s="167"/>
      <c r="AR88" s="167"/>
      <c r="AS88" s="167"/>
      <c r="AT88" s="167"/>
      <c r="AU88" s="1052"/>
      <c r="AV88" s="276">
        <f>VLOOKUP(D88,'[1]DANH SACH H'!$A$1:$C$11,2,0)</f>
        <v>15</v>
      </c>
      <c r="AW88" s="276">
        <f>VLOOKUP(D88,'[1]DANH SACH H'!$A$1:$C$11,3,0)</f>
        <v>15</v>
      </c>
      <c r="AX88" s="276"/>
      <c r="AY88" s="276"/>
      <c r="AZ88" s="276"/>
      <c r="BA88" s="276"/>
      <c r="BB88" s="276"/>
      <c r="BC88" s="276"/>
      <c r="BD88" s="276">
        <v>6</v>
      </c>
      <c r="BE88" s="276">
        <v>54</v>
      </c>
      <c r="BF88" s="276"/>
      <c r="BG88" s="276">
        <f>IF(AW88&lt;25,0.8,IF(AND(AW88&gt;=25,AW88&lt;=35),1,IF(AND(AW88&gt;=36,AW88&lt;=50),1.2,1.3)))</f>
        <v>0.8</v>
      </c>
      <c r="BH88" s="276">
        <f>IF(AW88&lt;15,0.8,IF(AND(AW88&gt;=15,AW88&lt;=18),1,IF(AND(AW88&gt;=19,AW88&lt;=25),1.2,1.3)))</f>
        <v>1</v>
      </c>
      <c r="BI88" s="276">
        <f>(BD88*BG88+BE88*BH88)+BF88/8*2.5+SUM(BD88:BE88)*0.1</f>
        <v>64.8</v>
      </c>
      <c r="BJ88" s="575">
        <f t="shared" si="22"/>
        <v>64.8</v>
      </c>
      <c r="BK88" s="273"/>
      <c r="BL88" s="273"/>
      <c r="BM88" s="16"/>
      <c r="BN88" s="276"/>
      <c r="BO88" s="276"/>
      <c r="BP88" s="1052"/>
      <c r="BQ88" s="16">
        <f t="shared" si="20"/>
        <v>0.5</v>
      </c>
      <c r="BR88" s="16">
        <f t="shared" si="21"/>
        <v>2.4</v>
      </c>
      <c r="BS88" s="16">
        <f t="shared" si="23"/>
        <v>3</v>
      </c>
      <c r="BT88" s="276"/>
      <c r="BU88" s="276"/>
      <c r="BV88" s="1055"/>
      <c r="BW88" s="305"/>
      <c r="BX88" s="1029"/>
      <c r="BY88" s="283"/>
      <c r="BZ88" s="283"/>
      <c r="CA88" s="283"/>
      <c r="CB88" s="283"/>
      <c r="CC88" s="276"/>
      <c r="CD88" s="1029"/>
      <c r="CE88" s="1032"/>
      <c r="CF88" s="1029"/>
      <c r="CG88" s="1035"/>
      <c r="CI88" s="272"/>
      <c r="CJ88" s="272"/>
      <c r="CK88" s="272"/>
      <c r="CL88" s="272"/>
      <c r="CN88" s="401">
        <f>SUM(BR88:BS88)</f>
        <v>5.4</v>
      </c>
      <c r="CP88" s="274" t="s">
        <v>368</v>
      </c>
    </row>
    <row r="89" spans="1:94" s="274" customFormat="1" ht="18">
      <c r="A89" s="1046"/>
      <c r="B89" s="1049"/>
      <c r="C89" s="225" t="s">
        <v>397</v>
      </c>
      <c r="D89" s="16" t="s">
        <v>216</v>
      </c>
      <c r="E89" s="29"/>
      <c r="F89" s="29"/>
      <c r="G89" s="29"/>
      <c r="H89" s="29"/>
      <c r="I89" s="29"/>
      <c r="J89" s="29"/>
      <c r="K89" s="29"/>
      <c r="L89" s="29"/>
      <c r="M89" s="29"/>
      <c r="N89" s="29"/>
      <c r="O89" s="29"/>
      <c r="P89" s="29"/>
      <c r="Q89" s="29"/>
      <c r="R89" s="29"/>
      <c r="S89" s="29"/>
      <c r="T89" s="29"/>
      <c r="U89" s="29"/>
      <c r="V89" s="29"/>
      <c r="W89" s="29"/>
      <c r="X89" s="29"/>
      <c r="Y89" s="29"/>
      <c r="Z89" s="167">
        <v>8</v>
      </c>
      <c r="AA89" s="167">
        <v>8</v>
      </c>
      <c r="AB89" s="167">
        <v>8</v>
      </c>
      <c r="AC89" s="167">
        <v>8</v>
      </c>
      <c r="AD89" s="167">
        <v>8</v>
      </c>
      <c r="AE89" s="167">
        <v>8</v>
      </c>
      <c r="AF89" s="167">
        <v>8</v>
      </c>
      <c r="AG89" s="167">
        <v>8</v>
      </c>
      <c r="AH89" s="167">
        <v>8</v>
      </c>
      <c r="AI89" s="167">
        <v>8</v>
      </c>
      <c r="AJ89" s="167">
        <v>8</v>
      </c>
      <c r="AK89" s="167">
        <v>2</v>
      </c>
      <c r="AL89" s="167"/>
      <c r="AM89" s="167"/>
      <c r="AN89" s="167"/>
      <c r="AO89" s="167"/>
      <c r="AP89" s="167"/>
      <c r="AQ89" s="167"/>
      <c r="AR89" s="167"/>
      <c r="AS89" s="167"/>
      <c r="AT89" s="167"/>
      <c r="AU89" s="1052"/>
      <c r="AV89" s="276">
        <f>VLOOKUP(D89,'[1]DANH SACH H'!$A$1:$C$11,2,0)</f>
        <v>43</v>
      </c>
      <c r="AW89" s="276">
        <f>VLOOKUP(D89,'[1]DANH SACH H'!$A$1:$C$11,3,0)</f>
        <v>35</v>
      </c>
      <c r="AX89" s="276"/>
      <c r="AY89" s="276"/>
      <c r="AZ89" s="276"/>
      <c r="BA89" s="276"/>
      <c r="BB89" s="276"/>
      <c r="BC89" s="276"/>
      <c r="BD89" s="276">
        <v>19</v>
      </c>
      <c r="BE89" s="276">
        <v>71</v>
      </c>
      <c r="BF89" s="276"/>
      <c r="BG89" s="276">
        <f>IF(AW89&lt;25,0.8,IF(AND(AW89&gt;=25,AW89&lt;=35),1,IF(AND(AW89&gt;=36,AW89&lt;=50),1.2,1.3)))</f>
        <v>1</v>
      </c>
      <c r="BH89" s="276">
        <f>IF(AW89&lt;15,0.8,IF(AND(AW89&gt;=15,AW89&lt;=18),1,IF(AND(AW89&gt;=19,AW89&lt;=25),1.2,1.3)))</f>
        <v>1.3</v>
      </c>
      <c r="BI89" s="276">
        <f>(BD89*BG89+BE89*BH89)+BF89/8*2.5+SUM(BD89:BE89)*0.1</f>
        <v>120.3</v>
      </c>
      <c r="BJ89" s="575">
        <f t="shared" si="22"/>
        <v>120.3</v>
      </c>
      <c r="BK89" s="273"/>
      <c r="BL89" s="273"/>
      <c r="BM89" s="16"/>
      <c r="BN89" s="276"/>
      <c r="BO89" s="276"/>
      <c r="BP89" s="1052"/>
      <c r="BQ89" s="16">
        <f t="shared" si="20"/>
        <v>0.5</v>
      </c>
      <c r="BR89" s="16">
        <f t="shared" si="21"/>
        <v>2.4</v>
      </c>
      <c r="BS89" s="16">
        <f t="shared" si="23"/>
        <v>7</v>
      </c>
      <c r="BT89" s="276"/>
      <c r="BU89" s="276"/>
      <c r="BV89" s="1055"/>
      <c r="BW89" s="305"/>
      <c r="BX89" s="1029"/>
      <c r="BY89" s="283"/>
      <c r="BZ89" s="283"/>
      <c r="CA89" s="283"/>
      <c r="CB89" s="283"/>
      <c r="CC89" s="276"/>
      <c r="CD89" s="1029"/>
      <c r="CE89" s="1032"/>
      <c r="CF89" s="1029"/>
      <c r="CG89" s="1035"/>
      <c r="CI89" s="272"/>
      <c r="CJ89" s="272"/>
      <c r="CK89" s="272"/>
      <c r="CL89" s="272"/>
      <c r="CN89" s="401">
        <f>SUM(BR89:BS89)</f>
        <v>9.4</v>
      </c>
      <c r="CP89" s="274" t="s">
        <v>368</v>
      </c>
    </row>
    <row r="90" spans="1:90" s="274" customFormat="1" ht="15.75" customHeight="1">
      <c r="A90" s="1046"/>
      <c r="B90" s="1049"/>
      <c r="C90" s="152" t="s">
        <v>398</v>
      </c>
      <c r="D90" s="16" t="s">
        <v>134</v>
      </c>
      <c r="E90" s="16"/>
      <c r="F90" s="16"/>
      <c r="G90" s="16"/>
      <c r="H90" s="16"/>
      <c r="I90" s="16"/>
      <c r="J90" s="16"/>
      <c r="K90" s="16"/>
      <c r="L90" s="16"/>
      <c r="M90" s="16"/>
      <c r="N90" s="16"/>
      <c r="O90" s="16"/>
      <c r="P90" s="16"/>
      <c r="Q90" s="16"/>
      <c r="R90" s="16"/>
      <c r="S90" s="16"/>
      <c r="T90" s="16"/>
      <c r="U90" s="16"/>
      <c r="V90" s="16"/>
      <c r="W90" s="16"/>
      <c r="X90" s="277"/>
      <c r="Y90" s="277"/>
      <c r="Z90" s="277"/>
      <c r="AA90" s="277"/>
      <c r="AB90" s="277"/>
      <c r="AC90" s="277"/>
      <c r="AD90" s="277"/>
      <c r="AE90" s="277"/>
      <c r="AF90" s="277"/>
      <c r="AG90" s="277"/>
      <c r="AH90" s="277"/>
      <c r="AI90" s="277"/>
      <c r="AJ90" s="277"/>
      <c r="AK90" s="277"/>
      <c r="AL90" s="16"/>
      <c r="AM90" s="16"/>
      <c r="AN90" s="16"/>
      <c r="AO90" s="16"/>
      <c r="AP90" s="16"/>
      <c r="AQ90" s="16"/>
      <c r="AR90" s="16"/>
      <c r="AS90" s="277"/>
      <c r="AT90" s="277"/>
      <c r="AU90" s="1052"/>
      <c r="AV90" s="276">
        <f>VLOOKUP(D90,'[1]DANH SACH H'!$A$1:$C$11,2,0)</f>
        <v>21</v>
      </c>
      <c r="AW90" s="276">
        <f>VLOOKUP(D90,'[1]DANH SACH H'!$A$1:$C$11,3,0)</f>
        <v>21</v>
      </c>
      <c r="AX90" s="276"/>
      <c r="AY90" s="276"/>
      <c r="AZ90" s="276"/>
      <c r="BA90" s="276"/>
      <c r="BB90" s="276"/>
      <c r="BC90" s="276"/>
      <c r="BD90" s="276"/>
      <c r="BE90" s="276"/>
      <c r="BF90" s="276"/>
      <c r="BG90" s="276"/>
      <c r="BH90" s="276"/>
      <c r="BI90" s="276"/>
      <c r="BJ90" s="16"/>
      <c r="BK90" s="273"/>
      <c r="BL90" s="273"/>
      <c r="BM90" s="16"/>
      <c r="BN90" s="276"/>
      <c r="BO90" s="276"/>
      <c r="BP90" s="1052"/>
      <c r="BQ90" s="16"/>
      <c r="BR90" s="16"/>
      <c r="BS90" s="273"/>
      <c r="BT90" s="276">
        <f>2*AW90</f>
        <v>42</v>
      </c>
      <c r="BU90" s="276"/>
      <c r="BV90" s="1055"/>
      <c r="BW90" s="305"/>
      <c r="BX90" s="1029"/>
      <c r="BY90" s="283"/>
      <c r="BZ90" s="283"/>
      <c r="CA90" s="283"/>
      <c r="CB90" s="283"/>
      <c r="CC90" s="276"/>
      <c r="CD90" s="1029"/>
      <c r="CE90" s="1032"/>
      <c r="CF90" s="1029"/>
      <c r="CG90" s="1035"/>
      <c r="CI90" s="272"/>
      <c r="CJ90" s="272"/>
      <c r="CK90" s="272"/>
      <c r="CL90" s="272"/>
    </row>
    <row r="91" spans="1:90" s="274" customFormat="1" ht="18">
      <c r="A91" s="1046"/>
      <c r="B91" s="1049"/>
      <c r="C91" s="152" t="s">
        <v>399</v>
      </c>
      <c r="D91" s="16" t="s">
        <v>134</v>
      </c>
      <c r="E91" s="16"/>
      <c r="F91" s="16"/>
      <c r="G91" s="16"/>
      <c r="H91" s="16"/>
      <c r="I91" s="16"/>
      <c r="J91" s="16"/>
      <c r="K91" s="16"/>
      <c r="L91" s="16"/>
      <c r="M91" s="16"/>
      <c r="N91" s="16"/>
      <c r="O91" s="16"/>
      <c r="P91" s="16"/>
      <c r="Q91" s="16"/>
      <c r="R91" s="16"/>
      <c r="S91" s="16"/>
      <c r="T91" s="16"/>
      <c r="U91" s="16"/>
      <c r="V91" s="16"/>
      <c r="W91" s="16"/>
      <c r="X91" s="277"/>
      <c r="Y91" s="277"/>
      <c r="Z91" s="277"/>
      <c r="AA91" s="277"/>
      <c r="AB91" s="277"/>
      <c r="AC91" s="277"/>
      <c r="AD91" s="277"/>
      <c r="AE91" s="277"/>
      <c r="AF91" s="277"/>
      <c r="AG91" s="277"/>
      <c r="AH91" s="277"/>
      <c r="AI91" s="277"/>
      <c r="AJ91" s="277"/>
      <c r="AK91" s="277"/>
      <c r="AL91" s="16"/>
      <c r="AM91" s="16"/>
      <c r="AN91" s="16"/>
      <c r="AO91" s="16"/>
      <c r="AP91" s="16"/>
      <c r="AQ91" s="16"/>
      <c r="AR91" s="16"/>
      <c r="AS91" s="277"/>
      <c r="AT91" s="277"/>
      <c r="AU91" s="1052"/>
      <c r="AV91" s="276">
        <f>VLOOKUP(D91,'[1]DANH SACH H'!$A$1:$C$11,2,0)</f>
        <v>21</v>
      </c>
      <c r="AW91" s="276">
        <f>VLOOKUP(D91,'[1]DANH SACH H'!$A$1:$C$11,3,0)</f>
        <v>21</v>
      </c>
      <c r="AX91" s="276"/>
      <c r="AY91" s="276"/>
      <c r="AZ91" s="276"/>
      <c r="BA91" s="276"/>
      <c r="BB91" s="276"/>
      <c r="BC91" s="276"/>
      <c r="BD91" s="276"/>
      <c r="BE91" s="276"/>
      <c r="BF91" s="276"/>
      <c r="BG91" s="276"/>
      <c r="BH91" s="276"/>
      <c r="BI91" s="276"/>
      <c r="BJ91" s="16"/>
      <c r="BK91" s="273"/>
      <c r="BL91" s="273"/>
      <c r="BM91" s="16"/>
      <c r="BN91" s="276"/>
      <c r="BO91" s="276"/>
      <c r="BP91" s="1052"/>
      <c r="BQ91" s="16"/>
      <c r="BR91" s="16"/>
      <c r="BS91" s="273"/>
      <c r="BT91" s="276"/>
      <c r="BU91" s="276">
        <f>2*AW91</f>
        <v>42</v>
      </c>
      <c r="BV91" s="1055"/>
      <c r="BW91" s="305"/>
      <c r="BX91" s="1029"/>
      <c r="BY91" s="283"/>
      <c r="BZ91" s="283"/>
      <c r="CA91" s="283"/>
      <c r="CB91" s="283"/>
      <c r="CC91" s="276"/>
      <c r="CD91" s="1029"/>
      <c r="CE91" s="1032"/>
      <c r="CF91" s="1029"/>
      <c r="CG91" s="1035"/>
      <c r="CI91" s="272"/>
      <c r="CJ91" s="272"/>
      <c r="CK91" s="272"/>
      <c r="CL91" s="272"/>
    </row>
    <row r="92" spans="1:90" s="274" customFormat="1" ht="15" customHeight="1">
      <c r="A92" s="1046"/>
      <c r="B92" s="1049"/>
      <c r="C92" s="303" t="s">
        <v>139</v>
      </c>
      <c r="D92" s="304"/>
      <c r="E92" s="298"/>
      <c r="F92" s="310"/>
      <c r="G92" s="310"/>
      <c r="H92" s="310"/>
      <c r="I92" s="310"/>
      <c r="J92" s="310"/>
      <c r="K92" s="310"/>
      <c r="L92" s="310"/>
      <c r="M92" s="310"/>
      <c r="N92" s="310"/>
      <c r="O92" s="310"/>
      <c r="P92" s="310"/>
      <c r="Q92" s="310"/>
      <c r="R92" s="310"/>
      <c r="S92" s="310"/>
      <c r="T92" s="310"/>
      <c r="U92" s="310"/>
      <c r="V92" s="311"/>
      <c r="W92" s="311"/>
      <c r="X92" s="311"/>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277"/>
      <c r="AU92" s="1052"/>
      <c r="AV92" s="276"/>
      <c r="AW92" s="276"/>
      <c r="AX92" s="276"/>
      <c r="AY92" s="276"/>
      <c r="AZ92" s="276"/>
      <c r="BA92" s="276"/>
      <c r="BB92" s="276"/>
      <c r="BC92" s="276"/>
      <c r="BD92" s="276"/>
      <c r="BE92" s="276"/>
      <c r="BF92" s="276"/>
      <c r="BG92" s="276"/>
      <c r="BH92" s="276"/>
      <c r="BI92" s="276"/>
      <c r="BJ92" s="16"/>
      <c r="BK92" s="273"/>
      <c r="BL92" s="273"/>
      <c r="BM92" s="273"/>
      <c r="BN92" s="276"/>
      <c r="BO92" s="276"/>
      <c r="BP92" s="1052"/>
      <c r="BQ92" s="16"/>
      <c r="BR92" s="273">
        <f>SUM(CJ23:CJ26)+SUM(CN27:CN30)+SUM(CN75:CN77)</f>
        <v>56.2</v>
      </c>
      <c r="BS92" s="273"/>
      <c r="BT92" s="276"/>
      <c r="BU92" s="276"/>
      <c r="BV92" s="1055"/>
      <c r="BW92" s="278"/>
      <c r="BX92" s="1029"/>
      <c r="BY92" s="283"/>
      <c r="BZ92" s="283"/>
      <c r="CA92" s="283"/>
      <c r="CB92" s="283"/>
      <c r="CC92" s="276"/>
      <c r="CD92" s="1029"/>
      <c r="CE92" s="1032"/>
      <c r="CF92" s="1029"/>
      <c r="CG92" s="1035"/>
      <c r="CI92" s="272"/>
      <c r="CJ92" s="272"/>
      <c r="CK92" s="272"/>
      <c r="CL92" s="272"/>
    </row>
    <row r="93" spans="1:90" s="274" customFormat="1" ht="15" customHeight="1" thickBot="1">
      <c r="A93" s="1047"/>
      <c r="B93" s="1050"/>
      <c r="C93" s="576" t="s">
        <v>124</v>
      </c>
      <c r="D93" s="577" t="s">
        <v>134</v>
      </c>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1053"/>
      <c r="AV93" s="335">
        <f>VLOOKUP(D93,'[1]DANH SACH H'!$A$1:$C$11,2,0)</f>
        <v>21</v>
      </c>
      <c r="AW93" s="335">
        <f>VLOOKUP(D93,'[1]DANH SACH H'!$A$1:$C$11,3,0)</f>
        <v>21</v>
      </c>
      <c r="AX93" s="335"/>
      <c r="AY93" s="335"/>
      <c r="AZ93" s="335"/>
      <c r="BA93" s="335"/>
      <c r="BB93" s="335"/>
      <c r="BC93" s="335"/>
      <c r="BD93" s="335"/>
      <c r="BE93" s="335"/>
      <c r="BF93" s="335"/>
      <c r="BG93" s="335"/>
      <c r="BH93" s="335"/>
      <c r="BI93" s="335"/>
      <c r="BJ93" s="226"/>
      <c r="BK93" s="334"/>
      <c r="BL93" s="334"/>
      <c r="BM93" s="226"/>
      <c r="BN93" s="335"/>
      <c r="BO93" s="335">
        <f>504*15%/2+504*15%/2</f>
        <v>75.6</v>
      </c>
      <c r="BP93" s="1053"/>
      <c r="BQ93" s="226"/>
      <c r="BR93" s="226"/>
      <c r="BS93" s="334"/>
      <c r="BT93" s="335"/>
      <c r="BU93" s="335"/>
      <c r="BV93" s="1056"/>
      <c r="BW93" s="336"/>
      <c r="BX93" s="1030"/>
      <c r="BY93" s="337"/>
      <c r="BZ93" s="337"/>
      <c r="CA93" s="337"/>
      <c r="CB93" s="337"/>
      <c r="CC93" s="335"/>
      <c r="CD93" s="1030"/>
      <c r="CE93" s="1033"/>
      <c r="CF93" s="1030"/>
      <c r="CG93" s="1036"/>
      <c r="CI93" s="272"/>
      <c r="CJ93" s="272"/>
      <c r="CK93" s="272"/>
      <c r="CL93" s="272"/>
    </row>
    <row r="94" spans="1:90" s="274" customFormat="1" ht="15" customHeight="1" hidden="1">
      <c r="A94" s="253"/>
      <c r="B94" s="324"/>
      <c r="C94" s="332"/>
      <c r="D94" s="304"/>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251"/>
      <c r="AV94" s="382" t="e">
        <f>VLOOKUP(D94,'[1]DANH SACH H'!$A$1:$C$11,2,0)</f>
        <v>#N/A</v>
      </c>
      <c r="AW94" s="251"/>
      <c r="AX94" s="251"/>
      <c r="AY94" s="251"/>
      <c r="AZ94" s="251"/>
      <c r="BA94" s="251"/>
      <c r="BB94" s="251"/>
      <c r="BC94" s="251"/>
      <c r="BD94" s="251"/>
      <c r="BE94" s="251"/>
      <c r="BF94" s="251"/>
      <c r="BG94" s="251"/>
      <c r="BH94" s="251"/>
      <c r="BI94" s="251"/>
      <c r="BJ94" s="251"/>
      <c r="BK94" s="316"/>
      <c r="BL94" s="316"/>
      <c r="BM94" s="251">
        <f>(AX94*BK94+AY94*BL94+BD94*BK94+BE94*BL94)+SUM(AX94:AY94)*0.1</f>
        <v>0</v>
      </c>
      <c r="BN94" s="330"/>
      <c r="BO94" s="330"/>
      <c r="BP94" s="330"/>
      <c r="BQ94" s="330"/>
      <c r="BR94" s="330"/>
      <c r="BS94" s="316">
        <f>0.5+0.3*4+0.2*AW94</f>
        <v>1.7</v>
      </c>
      <c r="BT94" s="330"/>
      <c r="BU94" s="330"/>
      <c r="BV94" s="278"/>
      <c r="BW94" s="278"/>
      <c r="BX94" s="316"/>
      <c r="BY94" s="331"/>
      <c r="BZ94" s="331"/>
      <c r="CA94" s="331"/>
      <c r="CB94" s="331"/>
      <c r="CC94" s="330"/>
      <c r="CD94" s="316">
        <f>SUM(BM94:BM94)+BX94</f>
        <v>0</v>
      </c>
      <c r="CE94" s="326" t="e">
        <f>SUM(#REF!)+#REF!</f>
        <v>#REF!</v>
      </c>
      <c r="CF94" s="316"/>
      <c r="CG94" s="325"/>
      <c r="CI94" s="272"/>
      <c r="CJ94" s="272"/>
      <c r="CK94" s="272"/>
      <c r="CL94" s="272"/>
    </row>
    <row r="95" spans="1:95" s="274" customFormat="1" ht="18" customHeight="1" thickTop="1">
      <c r="A95" s="258"/>
      <c r="B95" s="286"/>
      <c r="C95" s="286"/>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8"/>
      <c r="BW95" s="289" t="s">
        <v>183</v>
      </c>
      <c r="BX95" s="289"/>
      <c r="BY95" s="289"/>
      <c r="BZ95" s="289"/>
      <c r="CA95" s="289"/>
      <c r="CB95" s="289"/>
      <c r="CC95" s="289"/>
      <c r="CD95" s="289"/>
      <c r="CE95" s="258"/>
      <c r="CF95" s="258"/>
      <c r="CG95" s="290"/>
      <c r="CI95" s="1027" t="s">
        <v>400</v>
      </c>
      <c r="CJ95" s="1027"/>
      <c r="CK95" s="1027"/>
      <c r="CL95" s="281" t="s">
        <v>401</v>
      </c>
      <c r="CM95" s="274">
        <f>SUM(CI35:CI35)</f>
        <v>0</v>
      </c>
      <c r="CQ95" s="274" t="s">
        <v>401</v>
      </c>
    </row>
    <row r="96" spans="1:95" s="274" customFormat="1" ht="18" customHeight="1">
      <c r="A96" s="258"/>
      <c r="B96" s="291"/>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7"/>
      <c r="AY96" s="257"/>
      <c r="AZ96" s="1024" t="s">
        <v>88</v>
      </c>
      <c r="BA96" s="1024"/>
      <c r="BB96" s="1024"/>
      <c r="BC96" s="1024"/>
      <c r="BD96" s="1024"/>
      <c r="BE96" s="1024"/>
      <c r="BF96" s="1024"/>
      <c r="BG96" s="1024"/>
      <c r="BH96" s="1024"/>
      <c r="BI96" s="1024"/>
      <c r="BJ96" s="1024"/>
      <c r="BK96" s="1024"/>
      <c r="BL96" s="1024"/>
      <c r="BM96" s="1024"/>
      <c r="BN96" s="1024"/>
      <c r="BO96" s="290"/>
      <c r="BP96" s="290"/>
      <c r="BQ96" s="290"/>
      <c r="BR96" s="290"/>
      <c r="BS96" s="290"/>
      <c r="BT96" s="290"/>
      <c r="BU96" s="290"/>
      <c r="BV96" s="290"/>
      <c r="BW96" s="1024" t="s">
        <v>74</v>
      </c>
      <c r="BX96" s="1024"/>
      <c r="BY96" s="1024"/>
      <c r="BZ96" s="1024"/>
      <c r="CA96" s="1024"/>
      <c r="CB96" s="1024"/>
      <c r="CC96" s="1024"/>
      <c r="CD96" s="1024"/>
      <c r="CE96" s="258"/>
      <c r="CF96" s="258"/>
      <c r="CG96" s="290"/>
      <c r="CL96" s="281" t="s">
        <v>402</v>
      </c>
      <c r="CQ96" s="274" t="s">
        <v>403</v>
      </c>
    </row>
    <row r="97" spans="2:85" s="274"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4"/>
      <c r="CF97" s="254"/>
      <c r="CG97" s="257"/>
    </row>
    <row r="98" spans="2:85" s="274"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4"/>
      <c r="CF98" s="254"/>
      <c r="CG98" s="257"/>
    </row>
    <row r="99" spans="2:85" s="274"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1025" t="s">
        <v>73</v>
      </c>
      <c r="BX99" s="1025"/>
      <c r="BY99" s="1025"/>
      <c r="BZ99" s="1025"/>
      <c r="CA99" s="1025"/>
      <c r="CB99" s="1025"/>
      <c r="CC99" s="1025"/>
      <c r="CD99" s="1025"/>
      <c r="CE99" s="254"/>
      <c r="CF99" s="254"/>
      <c r="CG99" s="257"/>
    </row>
    <row r="100" spans="2:85" s="274"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4"/>
      <c r="CF100" s="254"/>
      <c r="CG100" s="257"/>
    </row>
    <row r="101" spans="2:85" s="274"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4"/>
      <c r="CF101" s="254"/>
      <c r="CG101" s="257"/>
    </row>
    <row r="102" spans="2:85" s="274"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4"/>
      <c r="CF102" s="254"/>
      <c r="CG102" s="257"/>
    </row>
    <row r="103" spans="2:85" s="274"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4"/>
      <c r="CF103" s="254"/>
      <c r="CG103" s="257"/>
    </row>
    <row r="104" spans="2:85" s="274"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4"/>
      <c r="CF104" s="254"/>
      <c r="CG104" s="257"/>
    </row>
    <row r="105" spans="2:85" s="274"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4"/>
      <c r="CF105" s="254"/>
      <c r="CG105" s="257"/>
    </row>
    <row r="106" spans="2:85" s="274"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4"/>
      <c r="CF106" s="254"/>
      <c r="CG106" s="257"/>
    </row>
    <row r="107" spans="2:85" s="274"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4"/>
      <c r="CF107" s="254"/>
      <c r="CG107" s="257"/>
    </row>
    <row r="108" spans="2:85" s="274"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4"/>
      <c r="CF108" s="254"/>
      <c r="CG108" s="257"/>
    </row>
    <row r="109" spans="2:85" s="274"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4"/>
      <c r="CF109" s="254"/>
      <c r="CG109" s="257"/>
    </row>
    <row r="110" spans="2:85" s="274"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4"/>
      <c r="CF110" s="254"/>
      <c r="CG110" s="257"/>
    </row>
    <row r="111" spans="2:85" s="274"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4"/>
      <c r="CF111" s="254"/>
      <c r="CG111" s="257"/>
    </row>
    <row r="112" spans="2:85" s="274"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4"/>
      <c r="CF112" s="254"/>
      <c r="CG112" s="257"/>
    </row>
    <row r="113" spans="2:85" s="274" customFormat="1" ht="18" customHeight="1">
      <c r="B113" s="112"/>
      <c r="C113" s="1026" t="s">
        <v>170</v>
      </c>
      <c r="D113" s="1026"/>
      <c r="E113" s="1026"/>
      <c r="F113" s="1026"/>
      <c r="G113" s="1026"/>
      <c r="H113" s="1026"/>
      <c r="I113" s="1026"/>
      <c r="J113" s="1026"/>
      <c r="K113" s="1026"/>
      <c r="L113" s="1026"/>
      <c r="M113" s="1026"/>
      <c r="N113" s="1026"/>
      <c r="O113" s="1026"/>
      <c r="P113" s="1026"/>
      <c r="Q113" s="1026"/>
      <c r="R113" s="1026"/>
      <c r="S113" s="1026"/>
      <c r="T113" s="1026"/>
      <c r="U113" s="1026"/>
      <c r="V113" s="1026"/>
      <c r="W113" s="1026"/>
      <c r="X113" s="1026"/>
      <c r="Y113" s="1026"/>
      <c r="Z113" s="1026"/>
      <c r="AA113" s="1026"/>
      <c r="AB113" s="1026"/>
      <c r="AC113" s="1026"/>
      <c r="AD113" s="1026"/>
      <c r="AE113" s="1026"/>
      <c r="AF113" s="1026"/>
      <c r="AG113" s="1026"/>
      <c r="AH113" s="1026"/>
      <c r="AI113" s="1026"/>
      <c r="AJ113" s="1026"/>
      <c r="AK113" s="1026"/>
      <c r="AL113" s="1026"/>
      <c r="AM113" s="1026"/>
      <c r="AN113" s="1026"/>
      <c r="AO113" s="1026"/>
      <c r="AP113" s="1026"/>
      <c r="AQ113" s="1026"/>
      <c r="AR113" s="1026"/>
      <c r="AS113" s="1026"/>
      <c r="AT113" s="1026"/>
      <c r="AU113" s="1026"/>
      <c r="AV113" s="1026"/>
      <c r="AW113" s="1026"/>
      <c r="AX113" s="1026"/>
      <c r="AY113" s="1026"/>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4"/>
      <c r="BX113" s="254"/>
      <c r="BY113" s="254"/>
      <c r="BZ113" s="254"/>
      <c r="CA113" s="254"/>
      <c r="CB113" s="254"/>
      <c r="CC113" s="254"/>
      <c r="CD113" s="254"/>
      <c r="CE113" s="254"/>
      <c r="CF113" s="254"/>
      <c r="CG113" s="257"/>
    </row>
    <row r="114" spans="2:85" s="274"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2"/>
      <c r="AY114" s="292"/>
      <c r="AZ114" s="292"/>
      <c r="BA114" s="292"/>
      <c r="BB114" s="292"/>
      <c r="BC114" s="292"/>
      <c r="BD114" s="292" t="s">
        <v>131</v>
      </c>
      <c r="BE114" s="292" t="s">
        <v>132</v>
      </c>
      <c r="BF114" s="292"/>
      <c r="BG114" s="292"/>
      <c r="BH114" s="292"/>
      <c r="BI114" s="292"/>
      <c r="BJ114" s="292"/>
      <c r="BK114" s="292"/>
      <c r="BL114" s="292"/>
      <c r="BM114" s="292"/>
      <c r="BN114" s="292"/>
      <c r="BO114" s="292"/>
      <c r="BP114" s="293"/>
      <c r="BQ114" s="293"/>
      <c r="BR114" s="293"/>
      <c r="BS114" s="292"/>
      <c r="BT114" s="292"/>
      <c r="BU114" s="292"/>
      <c r="BV114" s="292"/>
      <c r="CG114" s="282"/>
    </row>
    <row r="115" spans="2:85" s="274" customFormat="1" ht="18" customHeight="1">
      <c r="B115" s="274" t="s">
        <v>136</v>
      </c>
      <c r="C115" s="162" t="s">
        <v>159</v>
      </c>
      <c r="D115" s="16" t="s">
        <v>134</v>
      </c>
      <c r="AW115" s="137">
        <v>24</v>
      </c>
      <c r="AX115" s="16"/>
      <c r="AY115" s="16"/>
      <c r="AZ115" s="16"/>
      <c r="BA115" s="16"/>
      <c r="BB115" s="16"/>
      <c r="BC115" s="16"/>
      <c r="BD115" s="16">
        <v>15</v>
      </c>
      <c r="BE115" s="16">
        <v>125</v>
      </c>
      <c r="CD115" s="258"/>
      <c r="CG115" s="282"/>
    </row>
    <row r="116" spans="2:85" s="274" customFormat="1" ht="18" customHeight="1">
      <c r="B116" s="274" t="s">
        <v>136</v>
      </c>
      <c r="C116" s="294" t="s">
        <v>160</v>
      </c>
      <c r="D116" s="16" t="s">
        <v>140</v>
      </c>
      <c r="AW116" s="137">
        <v>24</v>
      </c>
      <c r="AX116" s="16"/>
      <c r="AY116" s="16"/>
      <c r="AZ116" s="16"/>
      <c r="BA116" s="16"/>
      <c r="BB116" s="16"/>
      <c r="BC116" s="16"/>
      <c r="BD116" s="16">
        <v>10</v>
      </c>
      <c r="BE116" s="16">
        <v>110</v>
      </c>
      <c r="CD116" s="258"/>
      <c r="CG116" s="282"/>
    </row>
    <row r="117" spans="3:85" s="274" customFormat="1" ht="18" customHeight="1">
      <c r="C117" s="294"/>
      <c r="D117" s="16"/>
      <c r="AW117" s="252"/>
      <c r="AX117" s="125"/>
      <c r="AY117" s="125"/>
      <c r="AZ117" s="125"/>
      <c r="BA117" s="125"/>
      <c r="BB117" s="125"/>
      <c r="BC117" s="125"/>
      <c r="BD117" s="125"/>
      <c r="BE117" s="125"/>
      <c r="CD117" s="258"/>
      <c r="CG117" s="282"/>
    </row>
    <row r="118" spans="2:85" s="274" customFormat="1" ht="18" customHeight="1">
      <c r="B118" s="272" t="s">
        <v>92</v>
      </c>
      <c r="C118" s="294" t="s">
        <v>161</v>
      </c>
      <c r="D118" s="16" t="s">
        <v>140</v>
      </c>
      <c r="AW118" s="252">
        <v>24</v>
      </c>
      <c r="AX118" s="125"/>
      <c r="AY118" s="125"/>
      <c r="AZ118" s="125"/>
      <c r="BA118" s="125"/>
      <c r="BB118" s="125"/>
      <c r="BC118" s="125"/>
      <c r="BD118" s="125">
        <v>20</v>
      </c>
      <c r="BE118" s="125">
        <v>120</v>
      </c>
      <c r="CD118" s="258"/>
      <c r="CG118" s="282"/>
    </row>
    <row r="119" spans="4:85" s="274" customFormat="1" ht="18" customHeight="1">
      <c r="D119" s="256"/>
      <c r="AY119" s="282"/>
      <c r="CD119" s="258"/>
      <c r="CG119" s="282"/>
    </row>
    <row r="120" spans="2:85" s="274" customFormat="1" ht="26.25" customHeight="1">
      <c r="B120" s="274" t="s">
        <v>73</v>
      </c>
      <c r="C120" s="294" t="s">
        <v>165</v>
      </c>
      <c r="D120" s="16" t="s">
        <v>125</v>
      </c>
      <c r="AW120" s="137">
        <v>13</v>
      </c>
      <c r="AX120" s="16"/>
      <c r="AY120" s="16"/>
      <c r="AZ120" s="16"/>
      <c r="BA120" s="16"/>
      <c r="BB120" s="16"/>
      <c r="BC120" s="16"/>
      <c r="BD120" s="16">
        <v>45</v>
      </c>
      <c r="BE120" s="16">
        <v>115</v>
      </c>
      <c r="CD120" s="258"/>
      <c r="CG120" s="282"/>
    </row>
    <row r="121" spans="4:85" s="274" customFormat="1" ht="18" customHeight="1">
      <c r="D121" s="256"/>
      <c r="AY121" s="282"/>
      <c r="CD121" s="258"/>
      <c r="CG121" s="282"/>
    </row>
    <row r="122" spans="2:85" s="274" customFormat="1" ht="26.25" customHeight="1" thickBot="1">
      <c r="B122" s="274" t="s">
        <v>69</v>
      </c>
      <c r="C122" s="295" t="s">
        <v>166</v>
      </c>
      <c r="D122" s="16" t="s">
        <v>145</v>
      </c>
      <c r="AW122" s="137">
        <v>34</v>
      </c>
      <c r="AX122" s="16"/>
      <c r="AY122" s="16"/>
      <c r="AZ122" s="16"/>
      <c r="BA122" s="16"/>
      <c r="BB122" s="16"/>
      <c r="BC122" s="16"/>
      <c r="BD122" s="16">
        <v>8</v>
      </c>
      <c r="BE122" s="16">
        <v>37</v>
      </c>
      <c r="CD122" s="258"/>
      <c r="CG122" s="282"/>
    </row>
    <row r="123" spans="4:85" s="274" customFormat="1" ht="18" customHeight="1">
      <c r="D123" s="256"/>
      <c r="AY123" s="282"/>
      <c r="CD123" s="258"/>
      <c r="CG123" s="282"/>
    </row>
    <row r="124" spans="2:85" s="274" customFormat="1" ht="18" customHeight="1" thickBot="1">
      <c r="B124" s="274" t="s">
        <v>71</v>
      </c>
      <c r="C124" s="296" t="s">
        <v>167</v>
      </c>
      <c r="D124" s="16" t="s">
        <v>145</v>
      </c>
      <c r="AW124" s="137">
        <v>34</v>
      </c>
      <c r="AX124" s="125"/>
      <c r="AY124" s="125"/>
      <c r="AZ124" s="284"/>
      <c r="BA124" s="284"/>
      <c r="BB124" s="284"/>
      <c r="BC124" s="284"/>
      <c r="BD124" s="125">
        <v>34</v>
      </c>
      <c r="BE124" s="125">
        <v>11</v>
      </c>
      <c r="CD124" s="258"/>
      <c r="CG124" s="282"/>
    </row>
    <row r="125" spans="4:85" s="274" customFormat="1" ht="18" customHeight="1">
      <c r="D125" s="256"/>
      <c r="AY125" s="282"/>
      <c r="CD125" s="258"/>
      <c r="CG125" s="282"/>
    </row>
    <row r="126" spans="2:85" s="274" customFormat="1" ht="18" customHeight="1" thickBot="1">
      <c r="B126" s="274" t="s">
        <v>70</v>
      </c>
      <c r="C126" s="297" t="s">
        <v>162</v>
      </c>
      <c r="D126" s="16" t="s">
        <v>140</v>
      </c>
      <c r="AW126" s="298">
        <v>24</v>
      </c>
      <c r="AX126" s="16"/>
      <c r="AY126" s="16"/>
      <c r="AZ126" s="16"/>
      <c r="BA126" s="16"/>
      <c r="BB126" s="16"/>
      <c r="BC126" s="16"/>
      <c r="BD126" s="16">
        <v>12</v>
      </c>
      <c r="BE126" s="16">
        <v>68</v>
      </c>
      <c r="CD126" s="258"/>
      <c r="CG126" s="282"/>
    </row>
    <row r="127" spans="2:85" s="274" customFormat="1" ht="18" customHeight="1" thickBot="1">
      <c r="B127" s="274" t="s">
        <v>70</v>
      </c>
      <c r="C127" s="299" t="s">
        <v>164</v>
      </c>
      <c r="D127" s="16" t="s">
        <v>149</v>
      </c>
      <c r="AW127" s="298">
        <v>28</v>
      </c>
      <c r="AX127" s="16"/>
      <c r="AY127" s="16"/>
      <c r="AZ127" s="16"/>
      <c r="BA127" s="16"/>
      <c r="BB127" s="16"/>
      <c r="BC127" s="16"/>
      <c r="BD127" s="16">
        <v>24</v>
      </c>
      <c r="BE127" s="16">
        <v>66</v>
      </c>
      <c r="CD127" s="258"/>
      <c r="CG127" s="282"/>
    </row>
    <row r="128" spans="2:85" s="274" customFormat="1" ht="18" customHeight="1">
      <c r="B128" s="274" t="s">
        <v>70</v>
      </c>
      <c r="C128" s="300" t="s">
        <v>163</v>
      </c>
      <c r="D128" s="16" t="s">
        <v>149</v>
      </c>
      <c r="AW128" s="298">
        <v>28</v>
      </c>
      <c r="AX128" s="16"/>
      <c r="AY128" s="16"/>
      <c r="AZ128" s="16"/>
      <c r="BA128" s="16"/>
      <c r="BB128" s="16"/>
      <c r="BC128" s="16"/>
      <c r="BD128" s="16">
        <v>24</v>
      </c>
      <c r="BE128" s="16">
        <v>66</v>
      </c>
      <c r="CD128" s="258"/>
      <c r="CG128" s="282"/>
    </row>
    <row r="129" spans="4:85" s="274" customFormat="1" ht="18" customHeight="1">
      <c r="D129" s="256"/>
      <c r="AY129" s="282"/>
      <c r="CD129" s="258"/>
      <c r="CG129" s="282"/>
    </row>
    <row r="130" spans="2:85" s="274" customFormat="1" ht="18" customHeight="1">
      <c r="B130" s="274" t="s">
        <v>130</v>
      </c>
      <c r="C130" s="301" t="s">
        <v>168</v>
      </c>
      <c r="D130" s="16" t="s">
        <v>134</v>
      </c>
      <c r="AW130" s="137">
        <v>26</v>
      </c>
      <c r="AX130" s="16"/>
      <c r="AY130" s="16"/>
      <c r="AZ130" s="16"/>
      <c r="BA130" s="16"/>
      <c r="BB130" s="16"/>
      <c r="BC130" s="16"/>
      <c r="BD130" s="16">
        <v>8</v>
      </c>
      <c r="BE130" s="16">
        <v>72</v>
      </c>
      <c r="CD130" s="258"/>
      <c r="CG130" s="282"/>
    </row>
    <row r="131" spans="4:85" s="274" customFormat="1" ht="18" customHeight="1">
      <c r="D131" s="256"/>
      <c r="AY131" s="282"/>
      <c r="BD131" s="274">
        <f>SUM(BD115:BD130)</f>
        <v>200</v>
      </c>
      <c r="BE131" s="274">
        <f>SUM(BE115:BE130)</f>
        <v>790</v>
      </c>
      <c r="CD131" s="258"/>
      <c r="CG131" s="282"/>
    </row>
    <row r="132" spans="4:85" s="274" customFormat="1" ht="18" customHeight="1">
      <c r="D132" s="256"/>
      <c r="AY132" s="282"/>
      <c r="BD132" s="1027">
        <f>SUM(BD131:BE131)</f>
        <v>990</v>
      </c>
      <c r="BE132" s="1027"/>
      <c r="CD132" s="258"/>
      <c r="CG132" s="282"/>
    </row>
    <row r="133" ht="18" customHeight="1"/>
    <row r="134" ht="18" customHeight="1"/>
    <row r="135" ht="18" customHeight="1">
      <c r="B135" s="274" t="s">
        <v>55</v>
      </c>
    </row>
    <row r="136" ht="18" customHeight="1">
      <c r="B136" s="254" t="s">
        <v>56</v>
      </c>
    </row>
    <row r="137" ht="18" customHeight="1">
      <c r="B137" s="254" t="s">
        <v>57</v>
      </c>
    </row>
    <row r="138" spans="2:50" ht="18" customHeight="1">
      <c r="B138" s="254" t="s">
        <v>58</v>
      </c>
      <c r="AX138" s="302"/>
    </row>
    <row r="139" ht="18" customHeight="1">
      <c r="B139" s="254" t="s">
        <v>59</v>
      </c>
    </row>
    <row r="140" spans="2:85" ht="18" customHeight="1">
      <c r="B140" s="254" t="s">
        <v>60</v>
      </c>
      <c r="D140" s="254"/>
      <c r="AY140" s="254"/>
      <c r="CD140" s="254"/>
      <c r="CG140" s="254"/>
    </row>
    <row r="141" spans="2:85" ht="12.75">
      <c r="B141" s="254" t="s">
        <v>61</v>
      </c>
      <c r="D141" s="254"/>
      <c r="AY141" s="254"/>
      <c r="CD141" s="254"/>
      <c r="CG141" s="254"/>
    </row>
    <row r="142" spans="2:85" ht="12.75">
      <c r="B142" s="254" t="s">
        <v>62</v>
      </c>
      <c r="D142" s="254"/>
      <c r="AY142" s="254"/>
      <c r="CD142" s="254"/>
      <c r="CG142" s="254"/>
    </row>
    <row r="143" spans="2:85" ht="12.75">
      <c r="B143" s="254" t="s">
        <v>63</v>
      </c>
      <c r="D143" s="254"/>
      <c r="AY143" s="254"/>
      <c r="CD143" s="254"/>
      <c r="CG143" s="254"/>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K31"/>
  <sheetViews>
    <sheetView zoomScale="102" zoomScaleNormal="102" zoomScalePageLayoutView="0" workbookViewId="0" topLeftCell="A3">
      <selection activeCell="Y19" sqref="Y19"/>
    </sheetView>
  </sheetViews>
  <sheetFormatPr defaultColWidth="9.140625" defaultRowHeight="15"/>
  <cols>
    <col min="1" max="1" width="6.140625" style="0" customWidth="1"/>
    <col min="2" max="2" width="6.7109375" style="0" customWidth="1"/>
    <col min="3" max="17" width="6.140625" style="0" customWidth="1"/>
    <col min="18" max="21" width="5.140625" style="0" customWidth="1"/>
    <col min="22" max="26" width="5.00390625" style="0" customWidth="1"/>
  </cols>
  <sheetData>
    <row r="1" spans="1:21" ht="15.75">
      <c r="A1" s="1257" t="s">
        <v>75</v>
      </c>
      <c r="B1" s="1257"/>
      <c r="C1" s="1257"/>
      <c r="D1" s="1257"/>
      <c r="E1" s="1257"/>
      <c r="F1" s="1257"/>
      <c r="G1" s="1257"/>
      <c r="H1" s="1257"/>
      <c r="I1" s="61"/>
      <c r="J1" s="61"/>
      <c r="K1" s="1258" t="s">
        <v>76</v>
      </c>
      <c r="L1" s="1258"/>
      <c r="M1" s="1258"/>
      <c r="N1" s="1258"/>
      <c r="O1" s="1258"/>
      <c r="P1" s="1258"/>
      <c r="Q1" s="1258"/>
      <c r="R1" s="1258"/>
      <c r="S1" s="1258"/>
      <c r="T1" s="1258"/>
      <c r="U1" s="1258"/>
    </row>
    <row r="2" spans="1:21" ht="15.75">
      <c r="A2" s="1259" t="s">
        <v>74</v>
      </c>
      <c r="B2" s="1259"/>
      <c r="C2" s="1259"/>
      <c r="D2" s="1259"/>
      <c r="E2" s="1259"/>
      <c r="F2" s="1259"/>
      <c r="G2" s="1259"/>
      <c r="H2" s="1259"/>
      <c r="I2" s="61"/>
      <c r="J2" s="61"/>
      <c r="K2" s="1260" t="s">
        <v>77</v>
      </c>
      <c r="L2" s="1260"/>
      <c r="M2" s="1260"/>
      <c r="N2" s="1260"/>
      <c r="O2" s="1260"/>
      <c r="P2" s="1260"/>
      <c r="Q2" s="1260"/>
      <c r="R2" s="1260"/>
      <c r="S2" s="1260"/>
      <c r="T2" s="1260"/>
      <c r="U2" s="1260"/>
    </row>
    <row r="3" spans="1:21" ht="6" customHeight="1">
      <c r="A3" s="9"/>
      <c r="B3" s="20"/>
      <c r="C3" s="9"/>
      <c r="D3" s="9"/>
      <c r="E3" s="9"/>
      <c r="F3" s="9"/>
      <c r="G3" s="9"/>
      <c r="H3" s="9"/>
      <c r="I3" s="9"/>
      <c r="J3" s="9"/>
      <c r="K3" s="9"/>
      <c r="L3" s="9"/>
      <c r="M3" s="21"/>
      <c r="N3" s="9"/>
      <c r="O3" s="9"/>
      <c r="P3" s="9"/>
      <c r="Q3" s="9"/>
      <c r="R3" s="9"/>
      <c r="S3" s="9"/>
      <c r="T3" s="9"/>
      <c r="U3" s="9"/>
    </row>
    <row r="4" spans="1:21" ht="18.75">
      <c r="A4" s="1261" t="s">
        <v>453</v>
      </c>
      <c r="B4" s="1261"/>
      <c r="C4" s="1261"/>
      <c r="D4" s="1261"/>
      <c r="E4" s="1261"/>
      <c r="F4" s="1261"/>
      <c r="G4" s="1261"/>
      <c r="H4" s="1261"/>
      <c r="I4" s="1261"/>
      <c r="J4" s="1261"/>
      <c r="K4" s="1261"/>
      <c r="L4" s="1261"/>
      <c r="M4" s="1261"/>
      <c r="N4" s="1261"/>
      <c r="O4" s="1261"/>
      <c r="P4" s="1261"/>
      <c r="Q4" s="1261"/>
      <c r="R4" s="1261"/>
      <c r="S4" s="1261"/>
      <c r="T4" s="1261"/>
      <c r="U4" s="1261"/>
    </row>
    <row r="5" spans="1:21" ht="18.75" customHeight="1">
      <c r="A5" s="1261" t="s">
        <v>423</v>
      </c>
      <c r="B5" s="1261"/>
      <c r="C5" s="1261"/>
      <c r="D5" s="1261"/>
      <c r="E5" s="1261"/>
      <c r="F5" s="1261"/>
      <c r="G5" s="1261"/>
      <c r="H5" s="1261"/>
      <c r="I5" s="1261"/>
      <c r="J5" s="1261"/>
      <c r="K5" s="1261"/>
      <c r="L5" s="1261"/>
      <c r="M5" s="1261"/>
      <c r="N5" s="1261"/>
      <c r="O5" s="1261"/>
      <c r="P5" s="1261"/>
      <c r="Q5" s="1261"/>
      <c r="R5" s="1261"/>
      <c r="S5" s="1261"/>
      <c r="T5" s="1261"/>
      <c r="U5" s="1261"/>
    </row>
    <row r="6" spans="1:21" ht="16.5">
      <c r="A6" s="1262" t="s">
        <v>591</v>
      </c>
      <c r="B6" s="1262"/>
      <c r="C6" s="1262"/>
      <c r="D6" s="1262"/>
      <c r="E6" s="1262"/>
      <c r="F6" s="1262"/>
      <c r="G6" s="1262"/>
      <c r="H6" s="1262"/>
      <c r="I6" s="1262"/>
      <c r="J6" s="1262"/>
      <c r="K6" s="1262"/>
      <c r="L6" s="1262"/>
      <c r="M6" s="1262"/>
      <c r="N6" s="1262"/>
      <c r="O6" s="1262"/>
      <c r="P6" s="1262"/>
      <c r="Q6" s="1262"/>
      <c r="R6" s="1262"/>
      <c r="S6" s="1262"/>
      <c r="T6" s="1262"/>
      <c r="U6" s="1262"/>
    </row>
    <row r="7" spans="1:21" ht="9.75" customHeight="1" thickBot="1">
      <c r="A7" s="9"/>
      <c r="B7" s="9"/>
      <c r="C7" s="9"/>
      <c r="D7" s="9"/>
      <c r="E7" s="9"/>
      <c r="F7" s="9"/>
      <c r="G7" s="9"/>
      <c r="H7" s="9"/>
      <c r="I7" s="9"/>
      <c r="J7" s="9"/>
      <c r="K7" s="37"/>
      <c r="L7" s="9"/>
      <c r="M7" s="9"/>
      <c r="N7" s="9"/>
      <c r="O7" s="9"/>
      <c r="P7" s="9"/>
      <c r="Q7" s="9"/>
      <c r="R7" s="9"/>
      <c r="S7" s="9"/>
      <c r="T7" s="9"/>
      <c r="U7" s="9"/>
    </row>
    <row r="8" spans="1:23" ht="18" customHeight="1" thickTop="1">
      <c r="A8" s="1264" t="s">
        <v>67</v>
      </c>
      <c r="B8" s="1265"/>
      <c r="C8" s="1292" t="s">
        <v>497</v>
      </c>
      <c r="D8" s="1293"/>
      <c r="E8" s="1294" t="s">
        <v>498</v>
      </c>
      <c r="F8" s="1295"/>
      <c r="G8" s="1295"/>
      <c r="H8" s="1296"/>
      <c r="I8" s="1294" t="s">
        <v>146</v>
      </c>
      <c r="J8" s="1295"/>
      <c r="K8" s="1295"/>
      <c r="L8" s="1295"/>
      <c r="M8" s="1296"/>
      <c r="N8" s="1294" t="s">
        <v>147</v>
      </c>
      <c r="O8" s="1295"/>
      <c r="P8" s="1295"/>
      <c r="Q8" s="1296"/>
      <c r="R8" s="1294" t="s">
        <v>148</v>
      </c>
      <c r="S8" s="1295"/>
      <c r="T8" s="1295"/>
      <c r="U8" s="1296"/>
      <c r="V8" s="799" t="s">
        <v>524</v>
      </c>
      <c r="W8" s="34"/>
    </row>
    <row r="9" spans="1:23" ht="18">
      <c r="A9" s="1269" t="s">
        <v>78</v>
      </c>
      <c r="B9" s="1270"/>
      <c r="C9" s="800" t="s">
        <v>465</v>
      </c>
      <c r="D9" s="800" t="s">
        <v>466</v>
      </c>
      <c r="E9" s="800"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c r="W9" s="34"/>
    </row>
    <row r="10" spans="1:23" ht="15" thickBot="1">
      <c r="A10" s="1271" t="s">
        <v>79</v>
      </c>
      <c r="B10" s="1272"/>
      <c r="C10" s="797">
        <v>1</v>
      </c>
      <c r="D10" s="797">
        <v>2</v>
      </c>
      <c r="E10" s="797">
        <v>3</v>
      </c>
      <c r="F10" s="797">
        <v>4</v>
      </c>
      <c r="G10" s="797">
        <v>5</v>
      </c>
      <c r="H10" s="797">
        <v>6</v>
      </c>
      <c r="I10" s="797">
        <v>7</v>
      </c>
      <c r="J10" s="797">
        <v>8</v>
      </c>
      <c r="K10" s="797">
        <v>9</v>
      </c>
      <c r="L10" s="797">
        <v>10</v>
      </c>
      <c r="M10" s="797">
        <v>11</v>
      </c>
      <c r="N10" s="797">
        <v>12</v>
      </c>
      <c r="O10" s="797">
        <v>13</v>
      </c>
      <c r="P10" s="797">
        <v>14</v>
      </c>
      <c r="Q10" s="797">
        <v>15</v>
      </c>
      <c r="R10" s="797">
        <v>16</v>
      </c>
      <c r="S10" s="797">
        <v>17</v>
      </c>
      <c r="T10" s="797">
        <v>18</v>
      </c>
      <c r="U10" s="797">
        <v>19</v>
      </c>
      <c r="V10" s="798">
        <v>20</v>
      </c>
      <c r="W10" s="34"/>
    </row>
    <row r="11" spans="1:21" ht="16.5" customHeight="1" thickTop="1">
      <c r="A11" s="1332" t="s">
        <v>80</v>
      </c>
      <c r="B11" s="697" t="s">
        <v>81</v>
      </c>
      <c r="C11" s="698"/>
      <c r="D11" s="699"/>
      <c r="E11" s="699"/>
      <c r="F11" s="699"/>
      <c r="G11" s="699"/>
      <c r="H11" s="699"/>
      <c r="I11" s="699"/>
      <c r="J11" s="699"/>
      <c r="K11" s="699"/>
      <c r="L11" s="699"/>
      <c r="M11" s="699"/>
      <c r="N11" s="699"/>
      <c r="O11" s="699"/>
      <c r="P11" s="699"/>
      <c r="Q11" s="699"/>
      <c r="R11" s="699"/>
      <c r="S11" s="699"/>
      <c r="T11" s="699"/>
      <c r="U11" s="700"/>
    </row>
    <row r="12" spans="1:21" ht="16.5" customHeight="1" thickBot="1">
      <c r="A12" s="1333"/>
      <c r="B12" s="701" t="s">
        <v>82</v>
      </c>
      <c r="C12" s="702"/>
      <c r="D12" s="702"/>
      <c r="E12" s="702"/>
      <c r="F12" s="702"/>
      <c r="G12" s="702"/>
      <c r="H12" s="702"/>
      <c r="I12" s="702"/>
      <c r="J12" s="702"/>
      <c r="K12" s="702"/>
      <c r="L12" s="702"/>
      <c r="M12" s="702"/>
      <c r="N12" s="702"/>
      <c r="O12" s="702"/>
      <c r="P12" s="702"/>
      <c r="Q12" s="702"/>
      <c r="R12" s="702"/>
      <c r="S12" s="702"/>
      <c r="T12" s="702"/>
      <c r="U12" s="703"/>
    </row>
    <row r="13" spans="1:30" ht="16.5" customHeight="1" thickTop="1">
      <c r="A13" s="1327" t="s">
        <v>83</v>
      </c>
      <c r="B13" s="672" t="s">
        <v>81</v>
      </c>
      <c r="C13" s="694"/>
      <c r="D13" s="695"/>
      <c r="E13" s="695"/>
      <c r="F13" s="695"/>
      <c r="G13" s="695"/>
      <c r="H13" s="695"/>
      <c r="I13" s="695"/>
      <c r="J13" s="695"/>
      <c r="K13" s="695"/>
      <c r="L13" s="695"/>
      <c r="M13" s="695"/>
      <c r="N13" s="695"/>
      <c r="O13" s="695"/>
      <c r="P13" s="695"/>
      <c r="Q13" s="695"/>
      <c r="R13" s="695"/>
      <c r="S13" s="641"/>
      <c r="T13" s="641"/>
      <c r="U13" s="696"/>
      <c r="V13" s="35"/>
      <c r="W13" s="35"/>
      <c r="X13" s="35"/>
      <c r="AA13" s="35"/>
      <c r="AB13" s="35"/>
      <c r="AC13" s="35"/>
      <c r="AD13" s="35"/>
    </row>
    <row r="14" spans="1:30" ht="16.5" customHeight="1" thickBot="1">
      <c r="A14" s="1331"/>
      <c r="B14" s="675" t="s">
        <v>82</v>
      </c>
      <c r="C14" s="704"/>
      <c r="D14" s="704"/>
      <c r="E14" s="704"/>
      <c r="F14" s="704"/>
      <c r="G14" s="704"/>
      <c r="H14" s="704"/>
      <c r="I14" s="704"/>
      <c r="J14" s="704"/>
      <c r="K14" s="704"/>
      <c r="L14" s="704"/>
      <c r="M14" s="704"/>
      <c r="N14" s="704"/>
      <c r="O14" s="704"/>
      <c r="P14" s="704"/>
      <c r="Q14" s="704"/>
      <c r="R14" s="704"/>
      <c r="S14" s="705"/>
      <c r="T14" s="705"/>
      <c r="U14" s="706"/>
      <c r="V14" s="35"/>
      <c r="W14" s="35"/>
      <c r="X14" s="35"/>
      <c r="AA14" s="35"/>
      <c r="AB14" s="35"/>
      <c r="AC14" s="35"/>
      <c r="AD14" s="35"/>
    </row>
    <row r="15" spans="1:37" ht="16.5" customHeight="1">
      <c r="A15" s="1329" t="s">
        <v>84</v>
      </c>
      <c r="B15" s="673" t="s">
        <v>81</v>
      </c>
      <c r="C15" s="709"/>
      <c r="D15" s="709"/>
      <c r="E15" s="709"/>
      <c r="F15" s="710"/>
      <c r="G15" s="710"/>
      <c r="H15" s="710"/>
      <c r="I15" s="710"/>
      <c r="J15" s="710"/>
      <c r="K15" s="710"/>
      <c r="L15" s="710"/>
      <c r="M15" s="710"/>
      <c r="N15" s="710"/>
      <c r="O15" s="710"/>
      <c r="P15" s="710"/>
      <c r="Q15" s="710"/>
      <c r="R15" s="710"/>
      <c r="S15" s="710"/>
      <c r="T15" s="710"/>
      <c r="U15" s="711"/>
      <c r="W15" s="836"/>
      <c r="X15" s="631"/>
      <c r="Y15" s="631"/>
      <c r="Z15" s="631"/>
      <c r="AA15" s="631"/>
      <c r="AB15" s="631"/>
      <c r="AC15" s="631"/>
      <c r="AD15" s="631"/>
      <c r="AE15" s="631"/>
      <c r="AF15" s="631"/>
      <c r="AG15" s="631"/>
      <c r="AH15" s="631"/>
      <c r="AI15" s="631"/>
      <c r="AJ15" s="631"/>
      <c r="AK15" s="632"/>
    </row>
    <row r="16" spans="1:37" ht="16.5" customHeight="1" thickBot="1">
      <c r="A16" s="1330"/>
      <c r="B16" s="674" t="s">
        <v>82</v>
      </c>
      <c r="C16" s="712"/>
      <c r="D16" s="713"/>
      <c r="E16" s="713"/>
      <c r="F16" s="714"/>
      <c r="G16" s="714"/>
      <c r="H16" s="714"/>
      <c r="I16" s="714"/>
      <c r="J16" s="714"/>
      <c r="K16" s="714"/>
      <c r="L16" s="714"/>
      <c r="M16" s="714"/>
      <c r="N16" s="714"/>
      <c r="O16" s="714"/>
      <c r="P16" s="714"/>
      <c r="Q16" s="714"/>
      <c r="R16" s="714"/>
      <c r="S16" s="714"/>
      <c r="T16" s="714"/>
      <c r="U16" s="715"/>
      <c r="V16" s="158"/>
      <c r="W16" s="633"/>
      <c r="X16" s="634"/>
      <c r="Y16" s="634"/>
      <c r="Z16" s="634"/>
      <c r="AA16" s="634"/>
      <c r="AB16" s="634"/>
      <c r="AC16" s="634"/>
      <c r="AD16" s="634"/>
      <c r="AE16" s="634"/>
      <c r="AF16" s="634"/>
      <c r="AG16" s="634"/>
      <c r="AH16" s="634"/>
      <c r="AI16" s="634"/>
      <c r="AJ16" s="634"/>
      <c r="AK16" s="635"/>
    </row>
    <row r="17" spans="1:22" ht="16.5" customHeight="1">
      <c r="A17" s="1327" t="s">
        <v>85</v>
      </c>
      <c r="B17" s="672" t="s">
        <v>81</v>
      </c>
      <c r="C17" s="1321" t="s">
        <v>556</v>
      </c>
      <c r="D17" s="1322"/>
      <c r="E17" s="1322"/>
      <c r="F17" s="1322"/>
      <c r="G17" s="1322"/>
      <c r="H17" s="1322"/>
      <c r="I17" s="1322"/>
      <c r="J17" s="1322"/>
      <c r="K17" s="1322"/>
      <c r="L17" s="1322"/>
      <c r="M17" s="1322"/>
      <c r="N17" s="807"/>
      <c r="O17" s="807"/>
      <c r="P17" s="807"/>
      <c r="Q17" s="808"/>
      <c r="R17" s="669"/>
      <c r="S17" s="707"/>
      <c r="T17" s="707"/>
      <c r="U17" s="708"/>
      <c r="V17" s="639"/>
    </row>
    <row r="18" spans="1:22" ht="16.5" customHeight="1" thickBot="1">
      <c r="A18" s="1331"/>
      <c r="B18" s="678" t="s">
        <v>82</v>
      </c>
      <c r="C18" s="1325"/>
      <c r="D18" s="1326"/>
      <c r="E18" s="1326"/>
      <c r="F18" s="1326"/>
      <c r="G18" s="1326"/>
      <c r="H18" s="1326"/>
      <c r="I18" s="1326"/>
      <c r="J18" s="1326"/>
      <c r="K18" s="1326"/>
      <c r="L18" s="1326"/>
      <c r="M18" s="1326"/>
      <c r="N18" s="809"/>
      <c r="O18" s="809"/>
      <c r="P18" s="809"/>
      <c r="Q18" s="810"/>
      <c r="R18" s="610"/>
      <c r="S18" s="716"/>
      <c r="T18" s="716"/>
      <c r="U18" s="717"/>
      <c r="V18" s="639"/>
    </row>
    <row r="19" spans="1:30" ht="16.5" customHeight="1">
      <c r="A19" s="1329" t="s">
        <v>86</v>
      </c>
      <c r="B19" s="673" t="s">
        <v>81</v>
      </c>
      <c r="N19" s="844"/>
      <c r="O19" s="804"/>
      <c r="P19" s="719"/>
      <c r="Q19" s="719"/>
      <c r="R19" s="719"/>
      <c r="S19" s="719"/>
      <c r="T19" s="719"/>
      <c r="U19" s="720"/>
      <c r="V19" s="640"/>
      <c r="W19" s="642"/>
      <c r="X19" s="643"/>
      <c r="Y19" s="643"/>
      <c r="Z19" s="643"/>
      <c r="AA19" s="643"/>
      <c r="AB19" s="643"/>
      <c r="AC19" s="643"/>
      <c r="AD19" s="644"/>
    </row>
    <row r="20" spans="1:22" ht="16.5" customHeight="1" thickBot="1">
      <c r="A20" s="1330"/>
      <c r="B20" s="674" t="s">
        <v>82</v>
      </c>
      <c r="N20" s="845"/>
      <c r="O20" s="721"/>
      <c r="P20" s="721"/>
      <c r="Q20" s="721"/>
      <c r="R20" s="721"/>
      <c r="S20" s="721"/>
      <c r="T20" s="721"/>
      <c r="U20" s="722"/>
      <c r="V20" s="640"/>
    </row>
    <row r="21" spans="1:22" ht="16.5" customHeight="1">
      <c r="A21" s="1327" t="s">
        <v>87</v>
      </c>
      <c r="B21" s="672" t="s">
        <v>81</v>
      </c>
      <c r="C21" s="1315" t="s">
        <v>557</v>
      </c>
      <c r="D21" s="1316"/>
      <c r="E21" s="1316"/>
      <c r="F21" s="1316"/>
      <c r="G21" s="1316"/>
      <c r="H21" s="1316"/>
      <c r="I21" s="1316"/>
      <c r="J21" s="1317"/>
      <c r="K21" s="1321" t="s">
        <v>556</v>
      </c>
      <c r="L21" s="1322"/>
      <c r="M21" s="1322"/>
      <c r="N21" s="1322"/>
      <c r="O21" s="811"/>
      <c r="P21" s="812"/>
      <c r="Q21" s="695"/>
      <c r="R21" s="695"/>
      <c r="S21" s="695"/>
      <c r="T21" s="695"/>
      <c r="U21" s="718"/>
      <c r="V21" s="639"/>
    </row>
    <row r="22" spans="1:22" ht="16.5" customHeight="1" thickBot="1">
      <c r="A22" s="1328"/>
      <c r="B22" s="209" t="s">
        <v>82</v>
      </c>
      <c r="C22" s="1318"/>
      <c r="D22" s="1319"/>
      <c r="E22" s="1319"/>
      <c r="F22" s="1319"/>
      <c r="G22" s="1319"/>
      <c r="H22" s="1319"/>
      <c r="I22" s="1319"/>
      <c r="J22" s="1320"/>
      <c r="K22" s="1323"/>
      <c r="L22" s="1324"/>
      <c r="M22" s="1324"/>
      <c r="N22" s="1324"/>
      <c r="O22" s="813"/>
      <c r="P22" s="814"/>
      <c r="Q22" s="651"/>
      <c r="R22" s="651"/>
      <c r="S22" s="651"/>
      <c r="T22" s="651"/>
      <c r="U22" s="652"/>
      <c r="V22" s="639"/>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84" t="s">
        <v>137</v>
      </c>
      <c r="B24" s="1284"/>
      <c r="C24" s="1284"/>
      <c r="D24" s="1284"/>
      <c r="E24" s="1284"/>
      <c r="F24" s="1284"/>
      <c r="G24" s="1284"/>
      <c r="H24" s="1284"/>
      <c r="I24" s="1284"/>
      <c r="J24" s="1284"/>
      <c r="K24" s="1284"/>
      <c r="L24" s="1284"/>
      <c r="M24" s="1284"/>
      <c r="N24" s="1284"/>
      <c r="O24" s="1284"/>
      <c r="P24" s="1284"/>
      <c r="Q24" s="1284"/>
      <c r="R24" s="1284"/>
      <c r="S24" s="1284"/>
      <c r="T24" s="1284"/>
      <c r="U24" s="1284"/>
    </row>
    <row r="25" spans="1:21" ht="12" customHeight="1">
      <c r="A25" s="23"/>
      <c r="B25" s="36"/>
      <c r="C25" s="120"/>
      <c r="D25" s="120"/>
      <c r="E25" s="120"/>
      <c r="F25" s="120"/>
      <c r="G25" s="120"/>
      <c r="H25" s="120"/>
      <c r="I25" s="120"/>
      <c r="J25" s="120"/>
      <c r="K25" s="120"/>
      <c r="L25" s="120"/>
      <c r="M25" s="120"/>
      <c r="N25" s="120"/>
      <c r="O25" s="120"/>
      <c r="P25" s="120"/>
      <c r="Q25" s="120"/>
      <c r="R25" s="120"/>
      <c r="S25" s="120"/>
      <c r="T25" s="120"/>
      <c r="U25" s="120"/>
    </row>
    <row r="26" spans="1:21" ht="16.5" customHeight="1">
      <c r="A26" s="24"/>
      <c r="B26" s="36"/>
      <c r="C26" s="24"/>
      <c r="D26" s="24"/>
      <c r="E26" s="24"/>
      <c r="F26" s="24"/>
      <c r="G26" s="24"/>
      <c r="H26" s="24"/>
      <c r="I26" s="24"/>
      <c r="J26" s="24"/>
      <c r="K26" s="25"/>
      <c r="L26" s="25"/>
      <c r="M26" s="25"/>
      <c r="N26" s="25"/>
      <c r="O26" s="25"/>
      <c r="P26" s="1232" t="s">
        <v>590</v>
      </c>
      <c r="Q26" s="1232"/>
      <c r="R26" s="1232"/>
      <c r="S26" s="1232"/>
      <c r="T26" s="1232"/>
      <c r="U26" s="1232"/>
    </row>
    <row r="27" spans="1:21" ht="15.75">
      <c r="A27" s="19"/>
      <c r="B27" s="19"/>
      <c r="C27" s="19"/>
      <c r="D27" s="19"/>
      <c r="E27" s="1258" t="s">
        <v>88</v>
      </c>
      <c r="F27" s="1258"/>
      <c r="G27" s="1258"/>
      <c r="H27" s="1258"/>
      <c r="I27" s="1258"/>
      <c r="J27" s="1258"/>
      <c r="K27" s="19"/>
      <c r="L27" s="19"/>
      <c r="M27" s="19"/>
      <c r="N27" s="19"/>
      <c r="O27" s="19"/>
      <c r="P27" s="19"/>
      <c r="Q27" s="1258" t="s">
        <v>74</v>
      </c>
      <c r="R27" s="1258"/>
      <c r="S27" s="1258"/>
      <c r="T27" s="1258"/>
      <c r="U27" s="1258"/>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85" t="s">
        <v>133</v>
      </c>
      <c r="G30" s="1285"/>
      <c r="H30" s="1285"/>
      <c r="I30" s="1285"/>
      <c r="Q30" s="1285" t="s">
        <v>69</v>
      </c>
      <c r="R30" s="1285"/>
      <c r="S30" s="1285"/>
      <c r="T30" s="1285"/>
      <c r="U30" s="1285"/>
    </row>
    <row r="31" spans="9:16" ht="15">
      <c r="I31" s="132"/>
      <c r="J31" s="132"/>
      <c r="K31" s="132"/>
      <c r="L31" s="132"/>
      <c r="M31" s="132"/>
      <c r="N31" s="132"/>
      <c r="O31" s="132"/>
      <c r="P31" s="132"/>
    </row>
  </sheetData>
  <sheetProtection/>
  <mergeCells count="30">
    <mergeCell ref="A6:U6"/>
    <mergeCell ref="A8:B8"/>
    <mergeCell ref="R8:U8"/>
    <mergeCell ref="A1:H1"/>
    <mergeCell ref="K1:U1"/>
    <mergeCell ref="A2:H2"/>
    <mergeCell ref="K2:U2"/>
    <mergeCell ref="A4:U4"/>
    <mergeCell ref="A5:U5"/>
    <mergeCell ref="C8:D8"/>
    <mergeCell ref="A13:A14"/>
    <mergeCell ref="A15:A16"/>
    <mergeCell ref="A17:A18"/>
    <mergeCell ref="A11:A12"/>
    <mergeCell ref="Q27:U27"/>
    <mergeCell ref="F30:I30"/>
    <mergeCell ref="Q30:U30"/>
    <mergeCell ref="E27:J27"/>
    <mergeCell ref="A24:U24"/>
    <mergeCell ref="P26:U26"/>
    <mergeCell ref="A9:B9"/>
    <mergeCell ref="A10:B10"/>
    <mergeCell ref="E8:H8"/>
    <mergeCell ref="I8:M8"/>
    <mergeCell ref="N8:Q8"/>
    <mergeCell ref="C21:J22"/>
    <mergeCell ref="K21:N22"/>
    <mergeCell ref="C17:M18"/>
    <mergeCell ref="A21:A22"/>
    <mergeCell ref="A19:A20"/>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31"/>
  <sheetViews>
    <sheetView zoomScalePageLayoutView="0" workbookViewId="0" topLeftCell="A3">
      <selection activeCell="A7" sqref="A7"/>
    </sheetView>
  </sheetViews>
  <sheetFormatPr defaultColWidth="9.140625" defaultRowHeight="15"/>
  <cols>
    <col min="1" max="1" width="6.140625" style="0" customWidth="1"/>
    <col min="2" max="2" width="6.7109375" style="0" customWidth="1"/>
    <col min="3" max="17" width="5.421875" style="0" customWidth="1"/>
    <col min="18" max="22" width="6.140625" style="0" customWidth="1"/>
  </cols>
  <sheetData>
    <row r="1" spans="1:22" ht="15.75">
      <c r="A1" s="1257" t="s">
        <v>75</v>
      </c>
      <c r="B1" s="1257"/>
      <c r="C1" s="1257"/>
      <c r="D1" s="1257"/>
      <c r="E1" s="1257"/>
      <c r="F1" s="1257"/>
      <c r="G1" s="1257"/>
      <c r="H1" s="1257"/>
      <c r="I1" s="61"/>
      <c r="J1" s="61"/>
      <c r="K1" s="1258" t="s">
        <v>76</v>
      </c>
      <c r="L1" s="1258"/>
      <c r="M1" s="1258"/>
      <c r="N1" s="1258"/>
      <c r="O1" s="1258"/>
      <c r="P1" s="1258"/>
      <c r="Q1" s="1258"/>
      <c r="R1" s="1258"/>
      <c r="S1" s="1258"/>
      <c r="T1" s="1258"/>
      <c r="U1" s="1258"/>
      <c r="V1" s="1258"/>
    </row>
    <row r="2" spans="1:22" ht="15.75">
      <c r="A2" s="1259" t="s">
        <v>74</v>
      </c>
      <c r="B2" s="1259"/>
      <c r="C2" s="1259"/>
      <c r="D2" s="1259"/>
      <c r="E2" s="1259"/>
      <c r="F2" s="1259"/>
      <c r="G2" s="1259"/>
      <c r="H2" s="1259"/>
      <c r="I2" s="61"/>
      <c r="J2" s="61"/>
      <c r="K2" s="1260" t="s">
        <v>77</v>
      </c>
      <c r="L2" s="1260"/>
      <c r="M2" s="1260"/>
      <c r="N2" s="1260"/>
      <c r="O2" s="1260"/>
      <c r="P2" s="1260"/>
      <c r="Q2" s="1260"/>
      <c r="R2" s="1260"/>
      <c r="S2" s="1260"/>
      <c r="T2" s="1260"/>
      <c r="U2" s="1260"/>
      <c r="V2" s="1260"/>
    </row>
    <row r="3" spans="1:22" ht="6" customHeight="1">
      <c r="A3" s="9"/>
      <c r="B3" s="20"/>
      <c r="C3" s="9"/>
      <c r="D3" s="9"/>
      <c r="E3" s="9"/>
      <c r="F3" s="9"/>
      <c r="G3" s="9"/>
      <c r="H3" s="9"/>
      <c r="I3" s="9"/>
      <c r="J3" s="9"/>
      <c r="K3" s="9"/>
      <c r="L3" s="9"/>
      <c r="M3" s="21"/>
      <c r="N3" s="9"/>
      <c r="O3" s="9"/>
      <c r="P3" s="9"/>
      <c r="Q3" s="9"/>
      <c r="R3" s="9"/>
      <c r="S3" s="9"/>
      <c r="T3" s="9"/>
      <c r="U3" s="9"/>
      <c r="V3" s="9"/>
    </row>
    <row r="4" spans="1:22" ht="18.75">
      <c r="A4" s="1261" t="s">
        <v>453</v>
      </c>
      <c r="B4" s="1261"/>
      <c r="C4" s="1261"/>
      <c r="D4" s="1261"/>
      <c r="E4" s="1261"/>
      <c r="F4" s="1261"/>
      <c r="G4" s="1261"/>
      <c r="H4" s="1261"/>
      <c r="I4" s="1261"/>
      <c r="J4" s="1261"/>
      <c r="K4" s="1261"/>
      <c r="L4" s="1261"/>
      <c r="M4" s="1261"/>
      <c r="N4" s="1261"/>
      <c r="O4" s="1261"/>
      <c r="P4" s="1261"/>
      <c r="Q4" s="1261"/>
      <c r="R4" s="1261"/>
      <c r="S4" s="1261"/>
      <c r="T4" s="1261"/>
      <c r="U4" s="1261"/>
      <c r="V4" s="1261"/>
    </row>
    <row r="5" spans="1:22" ht="18.75" customHeight="1">
      <c r="A5" s="1261" t="s">
        <v>218</v>
      </c>
      <c r="B5" s="1261"/>
      <c r="C5" s="1261"/>
      <c r="D5" s="1261"/>
      <c r="E5" s="1261"/>
      <c r="F5" s="1261"/>
      <c r="G5" s="1261"/>
      <c r="H5" s="1261"/>
      <c r="I5" s="1261"/>
      <c r="J5" s="1261"/>
      <c r="K5" s="1261"/>
      <c r="L5" s="1261"/>
      <c r="M5" s="1261"/>
      <c r="N5" s="1261"/>
      <c r="O5" s="1261"/>
      <c r="P5" s="1261"/>
      <c r="Q5" s="1261"/>
      <c r="R5" s="1261"/>
      <c r="S5" s="1261"/>
      <c r="T5" s="1261"/>
      <c r="U5" s="1261"/>
      <c r="V5" s="1261"/>
    </row>
    <row r="6" spans="1:22" ht="16.5">
      <c r="A6" s="1262" t="s">
        <v>592</v>
      </c>
      <c r="B6" s="1262"/>
      <c r="C6" s="1262"/>
      <c r="D6" s="1262"/>
      <c r="E6" s="1262"/>
      <c r="F6" s="1262"/>
      <c r="G6" s="1262"/>
      <c r="H6" s="1262"/>
      <c r="I6" s="1262"/>
      <c r="J6" s="1262"/>
      <c r="K6" s="1262"/>
      <c r="L6" s="1262"/>
      <c r="M6" s="1262"/>
      <c r="N6" s="1262"/>
      <c r="O6" s="1262"/>
      <c r="P6" s="1262"/>
      <c r="Q6" s="1262"/>
      <c r="R6" s="1262"/>
      <c r="S6" s="1262"/>
      <c r="T6" s="1262"/>
      <c r="U6" s="1262"/>
      <c r="V6" s="1262"/>
    </row>
    <row r="7" spans="1:22" ht="9.75" customHeight="1" thickBot="1">
      <c r="A7" s="9"/>
      <c r="B7" s="9"/>
      <c r="C7" s="9"/>
      <c r="D7" s="9"/>
      <c r="E7" s="9"/>
      <c r="F7" s="9"/>
      <c r="G7" s="9"/>
      <c r="H7" s="9"/>
      <c r="I7" s="9"/>
      <c r="J7" s="9"/>
      <c r="K7" s="37"/>
      <c r="L7" s="9"/>
      <c r="M7" s="9"/>
      <c r="N7" s="9"/>
      <c r="O7" s="9"/>
      <c r="P7" s="9"/>
      <c r="Q7" s="9"/>
      <c r="R7" s="9"/>
      <c r="S7" s="9"/>
      <c r="T7" s="9"/>
      <c r="U7" s="9"/>
      <c r="V7" s="9"/>
    </row>
    <row r="8" spans="1:22" ht="18" customHeight="1" thickTop="1">
      <c r="A8" s="1264" t="s">
        <v>67</v>
      </c>
      <c r="B8" s="1265"/>
      <c r="C8" s="1265" t="s">
        <v>497</v>
      </c>
      <c r="D8" s="1265"/>
      <c r="E8" s="1266" t="s">
        <v>498</v>
      </c>
      <c r="F8" s="1266"/>
      <c r="G8" s="1266"/>
      <c r="H8" s="1266"/>
      <c r="I8" s="1266" t="s">
        <v>146</v>
      </c>
      <c r="J8" s="1266"/>
      <c r="K8" s="1266"/>
      <c r="L8" s="1266"/>
      <c r="M8" s="1266"/>
      <c r="N8" s="1266" t="s">
        <v>147</v>
      </c>
      <c r="O8" s="1266"/>
      <c r="P8" s="1266"/>
      <c r="Q8" s="1266"/>
      <c r="R8" s="1266" t="s">
        <v>148</v>
      </c>
      <c r="S8" s="1266"/>
      <c r="T8" s="1266"/>
      <c r="U8" s="1266"/>
      <c r="V8" s="898" t="s">
        <v>524</v>
      </c>
    </row>
    <row r="9" spans="1:22" ht="18">
      <c r="A9" s="1269" t="s">
        <v>78</v>
      </c>
      <c r="B9" s="1270"/>
      <c r="C9" s="899" t="s">
        <v>465</v>
      </c>
      <c r="D9" s="899" t="s">
        <v>466</v>
      </c>
      <c r="E9" s="899"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row>
    <row r="10" spans="1:22" ht="14.25">
      <c r="A10" s="1269" t="s">
        <v>79</v>
      </c>
      <c r="B10" s="1270"/>
      <c r="C10" s="850">
        <v>1</v>
      </c>
      <c r="D10" s="850">
        <v>2</v>
      </c>
      <c r="E10" s="850">
        <v>3</v>
      </c>
      <c r="F10" s="850">
        <v>4</v>
      </c>
      <c r="G10" s="850">
        <v>5</v>
      </c>
      <c r="H10" s="850">
        <v>6</v>
      </c>
      <c r="I10" s="850">
        <v>7</v>
      </c>
      <c r="J10" s="850">
        <v>8</v>
      </c>
      <c r="K10" s="850">
        <v>9</v>
      </c>
      <c r="L10" s="850">
        <v>10</v>
      </c>
      <c r="M10" s="850">
        <v>11</v>
      </c>
      <c r="N10" s="850">
        <v>12</v>
      </c>
      <c r="O10" s="850">
        <v>13</v>
      </c>
      <c r="P10" s="850">
        <v>14</v>
      </c>
      <c r="Q10" s="850">
        <v>15</v>
      </c>
      <c r="R10" s="850">
        <v>16</v>
      </c>
      <c r="S10" s="850">
        <v>17</v>
      </c>
      <c r="T10" s="850">
        <v>18</v>
      </c>
      <c r="U10" s="850">
        <v>19</v>
      </c>
      <c r="V10" s="900">
        <v>20</v>
      </c>
    </row>
    <row r="11" spans="1:22" ht="17.25" customHeight="1">
      <c r="A11" s="1334"/>
      <c r="B11" s="590" t="s">
        <v>81</v>
      </c>
      <c r="C11" s="578"/>
      <c r="D11" s="578"/>
      <c r="E11" s="578"/>
      <c r="F11" s="578"/>
      <c r="G11" s="578"/>
      <c r="H11" s="578"/>
      <c r="I11" s="578"/>
      <c r="J11" s="578"/>
      <c r="K11" s="578"/>
      <c r="L11" s="578"/>
      <c r="M11" s="578"/>
      <c r="N11" s="578"/>
      <c r="O11" s="578"/>
      <c r="P11" s="578"/>
      <c r="Q11" s="578"/>
      <c r="R11" s="578"/>
      <c r="S11" s="578"/>
      <c r="T11" s="578"/>
      <c r="U11" s="578"/>
      <c r="V11" s="901"/>
    </row>
    <row r="12" spans="1:22" ht="17.25" customHeight="1">
      <c r="A12" s="1334"/>
      <c r="B12" s="590" t="s">
        <v>82</v>
      </c>
      <c r="C12" s="902"/>
      <c r="D12" s="902"/>
      <c r="E12" s="902"/>
      <c r="F12" s="902"/>
      <c r="G12" s="902"/>
      <c r="H12" s="902"/>
      <c r="I12" s="902"/>
      <c r="J12" s="902"/>
      <c r="K12" s="902"/>
      <c r="L12" s="902"/>
      <c r="M12" s="902"/>
      <c r="N12" s="902"/>
      <c r="O12" s="902"/>
      <c r="P12" s="902"/>
      <c r="Q12" s="578"/>
      <c r="R12" s="578"/>
      <c r="S12" s="578"/>
      <c r="T12" s="578"/>
      <c r="U12" s="578"/>
      <c r="V12" s="901"/>
    </row>
    <row r="13" spans="1:22" ht="17.25" customHeight="1">
      <c r="A13" s="1334" t="s">
        <v>83</v>
      </c>
      <c r="B13" s="590" t="s">
        <v>81</v>
      </c>
      <c r="C13" s="578"/>
      <c r="D13" s="578"/>
      <c r="E13" s="578"/>
      <c r="F13" s="578"/>
      <c r="G13" s="578"/>
      <c r="H13" s="578"/>
      <c r="I13" s="578"/>
      <c r="J13" s="578"/>
      <c r="K13" s="578"/>
      <c r="L13" s="578"/>
      <c r="M13" s="578"/>
      <c r="N13" s="578"/>
      <c r="O13" s="578"/>
      <c r="P13" s="578"/>
      <c r="Q13" s="578"/>
      <c r="R13" s="578"/>
      <c r="S13" s="578"/>
      <c r="T13" s="578"/>
      <c r="U13" s="578"/>
      <c r="V13" s="901"/>
    </row>
    <row r="14" spans="1:22" ht="17.25" customHeight="1">
      <c r="A14" s="1334"/>
      <c r="B14" s="590" t="s">
        <v>82</v>
      </c>
      <c r="C14" s="902"/>
      <c r="D14" s="902"/>
      <c r="E14" s="902"/>
      <c r="F14" s="902"/>
      <c r="G14" s="902"/>
      <c r="H14" s="902"/>
      <c r="I14" s="902"/>
      <c r="J14" s="902"/>
      <c r="K14" s="902"/>
      <c r="L14" s="902"/>
      <c r="M14" s="902"/>
      <c r="N14" s="902"/>
      <c r="O14" s="902"/>
      <c r="P14" s="902"/>
      <c r="Q14" s="102"/>
      <c r="R14" s="102"/>
      <c r="S14" s="578"/>
      <c r="T14" s="578"/>
      <c r="U14" s="578"/>
      <c r="V14" s="901"/>
    </row>
    <row r="15" spans="1:22" ht="17.25" customHeight="1">
      <c r="A15" s="1334" t="s">
        <v>84</v>
      </c>
      <c r="B15" s="590" t="s">
        <v>81</v>
      </c>
      <c r="C15" s="578"/>
      <c r="D15" s="816"/>
      <c r="E15" s="816"/>
      <c r="F15" s="816"/>
      <c r="G15" s="816"/>
      <c r="H15" s="816"/>
      <c r="I15" s="816"/>
      <c r="J15" s="816"/>
      <c r="K15" s="816"/>
      <c r="L15" s="902"/>
      <c r="M15" s="578"/>
      <c r="N15" s="578"/>
      <c r="O15" s="578"/>
      <c r="P15" s="578"/>
      <c r="Q15" s="578"/>
      <c r="R15" s="578"/>
      <c r="S15" s="578"/>
      <c r="T15" s="578"/>
      <c r="U15" s="578"/>
      <c r="V15" s="901"/>
    </row>
    <row r="16" spans="1:22" ht="17.25" customHeight="1">
      <c r="A16" s="1334"/>
      <c r="B16" s="590" t="s">
        <v>82</v>
      </c>
      <c r="C16" s="744"/>
      <c r="D16" s="744"/>
      <c r="E16" s="744"/>
      <c r="F16" s="744"/>
      <c r="G16" s="744"/>
      <c r="H16" s="744"/>
      <c r="I16" s="744"/>
      <c r="J16" s="744"/>
      <c r="K16" s="744"/>
      <c r="L16" s="744"/>
      <c r="M16" s="744"/>
      <c r="N16" s="744"/>
      <c r="O16" s="744"/>
      <c r="P16" s="744"/>
      <c r="Q16" s="744"/>
      <c r="R16" s="595"/>
      <c r="S16" s="595"/>
      <c r="T16" s="595"/>
      <c r="U16" s="595"/>
      <c r="V16" s="903"/>
    </row>
    <row r="17" spans="1:22" ht="17.25" customHeight="1">
      <c r="A17" s="1334" t="s">
        <v>85</v>
      </c>
      <c r="B17" s="590" t="s">
        <v>81</v>
      </c>
      <c r="C17" s="578"/>
      <c r="D17" s="816"/>
      <c r="E17" s="816"/>
      <c r="F17" s="816"/>
      <c r="G17" s="816"/>
      <c r="H17" s="816"/>
      <c r="I17" s="816"/>
      <c r="J17" s="816"/>
      <c r="K17" s="816"/>
      <c r="L17" s="816"/>
      <c r="M17" s="816"/>
      <c r="N17" s="816"/>
      <c r="O17" s="816"/>
      <c r="P17" s="816"/>
      <c r="Q17" s="816"/>
      <c r="R17" s="578"/>
      <c r="S17" s="578"/>
      <c r="T17" s="578"/>
      <c r="U17" s="578"/>
      <c r="V17" s="901"/>
    </row>
    <row r="18" spans="1:22" ht="17.25" customHeight="1">
      <c r="A18" s="1334"/>
      <c r="B18" s="580" t="s">
        <v>82</v>
      </c>
      <c r="C18" s="744"/>
      <c r="D18" s="744"/>
      <c r="E18" s="744"/>
      <c r="F18" s="744"/>
      <c r="G18" s="744"/>
      <c r="H18" s="744"/>
      <c r="I18" s="744"/>
      <c r="J18" s="744"/>
      <c r="K18" s="744"/>
      <c r="L18" s="744"/>
      <c r="M18" s="744"/>
      <c r="N18" s="744"/>
      <c r="O18" s="744"/>
      <c r="P18" s="744"/>
      <c r="Q18" s="744"/>
      <c r="R18" s="584"/>
      <c r="S18" s="584"/>
      <c r="T18" s="584"/>
      <c r="U18" s="584"/>
      <c r="V18" s="904"/>
    </row>
    <row r="19" spans="1:22" ht="17.25" customHeight="1">
      <c r="A19" s="1334" t="s">
        <v>86</v>
      </c>
      <c r="B19" s="590" t="s">
        <v>81</v>
      </c>
      <c r="C19" s="578"/>
      <c r="D19" s="578"/>
      <c r="E19" s="578"/>
      <c r="F19" s="578"/>
      <c r="G19" s="578"/>
      <c r="H19" s="578"/>
      <c r="I19" s="578"/>
      <c r="J19" s="578"/>
      <c r="K19" s="578"/>
      <c r="L19" s="578"/>
      <c r="M19" s="578"/>
      <c r="N19" s="578"/>
      <c r="O19" s="578"/>
      <c r="P19" s="578"/>
      <c r="Q19" s="578"/>
      <c r="R19" s="578"/>
      <c r="S19" s="578"/>
      <c r="T19" s="578"/>
      <c r="U19" s="578"/>
      <c r="V19" s="901"/>
    </row>
    <row r="20" spans="1:22" ht="17.25" customHeight="1">
      <c r="A20" s="1334"/>
      <c r="B20" s="590" t="s">
        <v>82</v>
      </c>
      <c r="C20" s="905"/>
      <c r="D20" s="905"/>
      <c r="E20" s="905"/>
      <c r="F20" s="905"/>
      <c r="G20" s="905"/>
      <c r="H20" s="905"/>
      <c r="I20" s="905"/>
      <c r="J20" s="905"/>
      <c r="K20" s="905"/>
      <c r="L20" s="905"/>
      <c r="M20" s="905"/>
      <c r="N20" s="905"/>
      <c r="O20" s="905"/>
      <c r="P20" s="905"/>
      <c r="Q20" s="905"/>
      <c r="R20" s="578"/>
      <c r="S20" s="578"/>
      <c r="T20" s="578"/>
      <c r="U20" s="578"/>
      <c r="V20" s="901"/>
    </row>
    <row r="21" spans="1:22" ht="17.25" customHeight="1">
      <c r="A21" s="1334" t="s">
        <v>87</v>
      </c>
      <c r="B21" s="590" t="s">
        <v>81</v>
      </c>
      <c r="C21" s="1335" t="s">
        <v>558</v>
      </c>
      <c r="D21" s="1335"/>
      <c r="E21" s="1335"/>
      <c r="F21" s="1335"/>
      <c r="G21" s="1335"/>
      <c r="H21" s="1335"/>
      <c r="I21" s="1335"/>
      <c r="J21" s="1335"/>
      <c r="K21" s="1335"/>
      <c r="L21" s="1335"/>
      <c r="M21" s="1335"/>
      <c r="N21" s="1335"/>
      <c r="O21" s="1335"/>
      <c r="P21" s="1335"/>
      <c r="Q21" s="1335"/>
      <c r="R21" s="906"/>
      <c r="S21" s="906"/>
      <c r="T21" s="906"/>
      <c r="U21" s="906"/>
      <c r="V21" s="907"/>
    </row>
    <row r="22" spans="1:22" ht="17.25" customHeight="1" thickBot="1">
      <c r="A22" s="1328"/>
      <c r="B22" s="209" t="s">
        <v>82</v>
      </c>
      <c r="C22" s="1336"/>
      <c r="D22" s="1336"/>
      <c r="E22" s="1336"/>
      <c r="F22" s="1336"/>
      <c r="G22" s="1336"/>
      <c r="H22" s="1336"/>
      <c r="I22" s="1336"/>
      <c r="J22" s="1336"/>
      <c r="K22" s="1336"/>
      <c r="L22" s="1336"/>
      <c r="M22" s="1336"/>
      <c r="N22" s="1336"/>
      <c r="O22" s="1336"/>
      <c r="P22" s="1336"/>
      <c r="Q22" s="1336"/>
      <c r="R22" s="908"/>
      <c r="S22" s="908"/>
      <c r="T22" s="908"/>
      <c r="U22" s="908"/>
      <c r="V22" s="909"/>
    </row>
    <row r="23" spans="1:22"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c r="V23" s="121"/>
    </row>
    <row r="24" spans="1:22" ht="30.75" customHeight="1">
      <c r="A24" s="1284" t="s">
        <v>137</v>
      </c>
      <c r="B24" s="1284"/>
      <c r="C24" s="1284"/>
      <c r="D24" s="1284"/>
      <c r="E24" s="1284"/>
      <c r="F24" s="1284"/>
      <c r="G24" s="1284"/>
      <c r="H24" s="1284"/>
      <c r="I24" s="1284"/>
      <c r="J24" s="1284"/>
      <c r="K24" s="1284"/>
      <c r="L24" s="1284"/>
      <c r="M24" s="1284"/>
      <c r="N24" s="1284"/>
      <c r="O24" s="1284"/>
      <c r="P24" s="1284"/>
      <c r="Q24" s="1284"/>
      <c r="R24" s="1284"/>
      <c r="S24" s="1284"/>
      <c r="T24" s="1284"/>
      <c r="U24" s="1284"/>
      <c r="V24" s="1284"/>
    </row>
    <row r="25" spans="1:22" ht="12" customHeight="1">
      <c r="A25" s="23"/>
      <c r="B25" s="36"/>
      <c r="C25" s="120"/>
      <c r="D25" s="120"/>
      <c r="E25" s="120"/>
      <c r="F25" s="120"/>
      <c r="G25" s="120"/>
      <c r="H25" s="120"/>
      <c r="I25" s="120"/>
      <c r="J25" s="120"/>
      <c r="K25" s="120"/>
      <c r="L25" s="120"/>
      <c r="M25" s="120"/>
      <c r="N25" s="120"/>
      <c r="O25" s="120"/>
      <c r="P25" s="120"/>
      <c r="Q25" s="120"/>
      <c r="R25" s="120"/>
      <c r="S25" s="120"/>
      <c r="T25" s="120"/>
      <c r="U25" s="120"/>
      <c r="V25" s="120"/>
    </row>
    <row r="26" spans="1:22" ht="12" customHeight="1">
      <c r="A26" s="24"/>
      <c r="B26" s="36"/>
      <c r="C26" s="24"/>
      <c r="D26" s="24"/>
      <c r="E26" s="24"/>
      <c r="F26" s="24"/>
      <c r="G26" s="24"/>
      <c r="H26" s="24"/>
      <c r="I26" s="24"/>
      <c r="J26" s="24"/>
      <c r="K26" s="25"/>
      <c r="L26" s="25"/>
      <c r="M26" s="25"/>
      <c r="N26" s="25"/>
      <c r="O26" s="25"/>
      <c r="P26" s="25"/>
      <c r="Q26" s="1232" t="s">
        <v>590</v>
      </c>
      <c r="R26" s="1232"/>
      <c r="S26" s="1232"/>
      <c r="T26" s="1232"/>
      <c r="U26" s="1232"/>
      <c r="V26" s="1232"/>
    </row>
    <row r="27" spans="1:22" ht="15.75">
      <c r="A27" s="19"/>
      <c r="B27" s="19"/>
      <c r="C27" s="19"/>
      <c r="D27" s="19"/>
      <c r="E27" s="1258" t="s">
        <v>88</v>
      </c>
      <c r="F27" s="1258"/>
      <c r="G27" s="1258"/>
      <c r="H27" s="1258"/>
      <c r="I27" s="1258"/>
      <c r="J27" s="1258"/>
      <c r="K27" s="19"/>
      <c r="L27" s="19"/>
      <c r="M27" s="19"/>
      <c r="N27" s="19"/>
      <c r="O27" s="19"/>
      <c r="P27" s="19"/>
      <c r="Q27" s="1258" t="s">
        <v>74</v>
      </c>
      <c r="R27" s="1258"/>
      <c r="S27" s="1258"/>
      <c r="T27" s="1258"/>
      <c r="U27" s="1258"/>
      <c r="V27" s="1258"/>
    </row>
    <row r="28" spans="1:22" ht="15.75">
      <c r="A28" s="19"/>
      <c r="B28" s="19"/>
      <c r="C28" s="19"/>
      <c r="D28" s="19"/>
      <c r="E28" s="133"/>
      <c r="F28" s="133"/>
      <c r="G28" s="133"/>
      <c r="H28" s="133"/>
      <c r="I28" s="133"/>
      <c r="J28" s="133"/>
      <c r="K28" s="19"/>
      <c r="L28" s="19"/>
      <c r="M28" s="19"/>
      <c r="N28" s="19"/>
      <c r="O28" s="19"/>
      <c r="P28" s="19"/>
      <c r="Q28" s="133"/>
      <c r="R28" s="133"/>
      <c r="S28" s="133"/>
      <c r="T28" s="133"/>
      <c r="U28" s="133"/>
      <c r="V28" s="133"/>
    </row>
    <row r="29" ht="18" customHeight="1"/>
    <row r="30" spans="6:22" ht="15">
      <c r="F30" s="1285" t="s">
        <v>133</v>
      </c>
      <c r="G30" s="1285"/>
      <c r="H30" s="1285"/>
      <c r="I30" s="1285"/>
      <c r="Q30" s="1285" t="s">
        <v>69</v>
      </c>
      <c r="R30" s="1285"/>
      <c r="S30" s="1285"/>
      <c r="T30" s="1285"/>
      <c r="U30" s="1285"/>
      <c r="V30" s="1285"/>
    </row>
    <row r="31" spans="9:16" ht="15">
      <c r="I31" s="132"/>
      <c r="J31" s="132"/>
      <c r="K31" s="132"/>
      <c r="L31" s="132"/>
      <c r="M31" s="132"/>
      <c r="N31" s="132"/>
      <c r="O31" s="132"/>
      <c r="P31" s="132"/>
    </row>
  </sheetData>
  <sheetProtection/>
  <mergeCells count="28">
    <mergeCell ref="A11:A12"/>
    <mergeCell ref="A13:A14"/>
    <mergeCell ref="A6:V6"/>
    <mergeCell ref="A1:H1"/>
    <mergeCell ref="K1:V1"/>
    <mergeCell ref="A2:H2"/>
    <mergeCell ref="K2:V2"/>
    <mergeCell ref="A4:V4"/>
    <mergeCell ref="A5:V5"/>
    <mergeCell ref="F30:I30"/>
    <mergeCell ref="Q30:V30"/>
    <mergeCell ref="A19:A20"/>
    <mergeCell ref="A21:A22"/>
    <mergeCell ref="A24:V24"/>
    <mergeCell ref="Q26:V26"/>
    <mergeCell ref="C21:Q22"/>
    <mergeCell ref="E27:J27"/>
    <mergeCell ref="Q27:V27"/>
    <mergeCell ref="A17:A18"/>
    <mergeCell ref="R8:U8"/>
    <mergeCell ref="A8:B8"/>
    <mergeCell ref="A9:B9"/>
    <mergeCell ref="C8:D8"/>
    <mergeCell ref="E8:H8"/>
    <mergeCell ref="I8:M8"/>
    <mergeCell ref="N8:Q8"/>
    <mergeCell ref="A15:A16"/>
    <mergeCell ref="A10:B10"/>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30"/>
  <sheetViews>
    <sheetView zoomScalePageLayoutView="0" workbookViewId="0" topLeftCell="A9">
      <selection activeCell="O27" sqref="O27:T27"/>
    </sheetView>
  </sheetViews>
  <sheetFormatPr defaultColWidth="9.140625" defaultRowHeight="15"/>
  <cols>
    <col min="1" max="1" width="6.140625" style="591" customWidth="1"/>
    <col min="2" max="2" width="6.7109375" style="591" customWidth="1"/>
    <col min="3" max="15" width="6.140625" style="591" customWidth="1"/>
    <col min="16" max="22" width="5.57421875" style="591" customWidth="1"/>
    <col min="23" max="16384" width="9.140625" style="591" customWidth="1"/>
  </cols>
  <sheetData>
    <row r="1" spans="1:21" ht="15.75">
      <c r="A1" s="1257" t="s">
        <v>75</v>
      </c>
      <c r="B1" s="1257"/>
      <c r="C1" s="1257"/>
      <c r="D1" s="1257"/>
      <c r="E1" s="1257"/>
      <c r="F1" s="1257"/>
      <c r="G1" s="1257"/>
      <c r="H1" s="1257"/>
      <c r="I1" s="1257"/>
      <c r="J1" s="1257"/>
      <c r="K1" s="61"/>
      <c r="L1" s="61"/>
      <c r="M1" s="1258" t="s">
        <v>76</v>
      </c>
      <c r="N1" s="1258"/>
      <c r="O1" s="1258"/>
      <c r="P1" s="1258"/>
      <c r="Q1" s="1258"/>
      <c r="R1" s="1258"/>
      <c r="S1" s="1258"/>
      <c r="T1" s="1258"/>
      <c r="U1" s="1258"/>
    </row>
    <row r="2" spans="1:21" ht="15.75">
      <c r="A2" s="1259" t="s">
        <v>74</v>
      </c>
      <c r="B2" s="1259"/>
      <c r="C2" s="1259"/>
      <c r="D2" s="1259"/>
      <c r="E2" s="1259"/>
      <c r="F2" s="1259"/>
      <c r="G2" s="1259"/>
      <c r="H2" s="1259"/>
      <c r="I2" s="1259"/>
      <c r="J2" s="1259"/>
      <c r="K2" s="61"/>
      <c r="L2" s="61"/>
      <c r="M2" s="1260" t="s">
        <v>77</v>
      </c>
      <c r="N2" s="1260"/>
      <c r="O2" s="1260"/>
      <c r="P2" s="1260"/>
      <c r="Q2" s="1260"/>
      <c r="R2" s="1260"/>
      <c r="S2" s="1260"/>
      <c r="T2" s="1260"/>
      <c r="U2" s="1260"/>
    </row>
    <row r="3" spans="1:21" ht="6" customHeight="1">
      <c r="A3" s="9"/>
      <c r="B3" s="20"/>
      <c r="C3" s="20"/>
      <c r="D3" s="20"/>
      <c r="E3" s="9"/>
      <c r="F3" s="9"/>
      <c r="G3" s="9"/>
      <c r="H3" s="9"/>
      <c r="I3" s="9"/>
      <c r="J3" s="9"/>
      <c r="K3" s="9"/>
      <c r="L3" s="9"/>
      <c r="M3" s="9"/>
      <c r="N3" s="9"/>
      <c r="O3" s="21"/>
      <c r="P3" s="9"/>
      <c r="Q3" s="9"/>
      <c r="R3" s="9"/>
      <c r="S3" s="9"/>
      <c r="T3" s="9"/>
      <c r="U3" s="9"/>
    </row>
    <row r="4" spans="1:21" ht="18.75">
      <c r="A4" s="1261" t="s">
        <v>453</v>
      </c>
      <c r="B4" s="1261"/>
      <c r="C4" s="1261"/>
      <c r="D4" s="1261"/>
      <c r="E4" s="1261"/>
      <c r="F4" s="1261"/>
      <c r="G4" s="1261"/>
      <c r="H4" s="1261"/>
      <c r="I4" s="1261"/>
      <c r="J4" s="1261"/>
      <c r="K4" s="1261"/>
      <c r="L4" s="1261"/>
      <c r="M4" s="1261"/>
      <c r="N4" s="1261"/>
      <c r="O4" s="1261"/>
      <c r="P4" s="1261"/>
      <c r="Q4" s="1261"/>
      <c r="R4" s="1261"/>
      <c r="S4" s="1261"/>
      <c r="T4" s="1261"/>
      <c r="U4" s="1261"/>
    </row>
    <row r="5" spans="1:21" ht="18.75" customHeight="1">
      <c r="A5" s="1261" t="s">
        <v>597</v>
      </c>
      <c r="B5" s="1261"/>
      <c r="C5" s="1261"/>
      <c r="D5" s="1261"/>
      <c r="E5" s="1261"/>
      <c r="F5" s="1261"/>
      <c r="G5" s="1261"/>
      <c r="H5" s="1261"/>
      <c r="I5" s="1261"/>
      <c r="J5" s="1261"/>
      <c r="K5" s="1261"/>
      <c r="L5" s="1261"/>
      <c r="M5" s="1261"/>
      <c r="N5" s="1261"/>
      <c r="O5" s="1261"/>
      <c r="P5" s="1261"/>
      <c r="Q5" s="1261"/>
      <c r="R5" s="1261"/>
      <c r="S5" s="1261"/>
      <c r="T5" s="1261"/>
      <c r="U5" s="1261"/>
    </row>
    <row r="6" spans="1:22" ht="17.25" thickBot="1">
      <c r="A6" s="1262" t="s">
        <v>591</v>
      </c>
      <c r="B6" s="1262"/>
      <c r="C6" s="1262"/>
      <c r="D6" s="1262"/>
      <c r="E6" s="1262"/>
      <c r="F6" s="1262"/>
      <c r="G6" s="1262"/>
      <c r="H6" s="1262"/>
      <c r="I6" s="1262"/>
      <c r="J6" s="1262"/>
      <c r="K6" s="1262"/>
      <c r="L6" s="1262"/>
      <c r="M6" s="1262"/>
      <c r="N6" s="1262"/>
      <c r="O6" s="1262"/>
      <c r="P6" s="1262"/>
      <c r="Q6" s="1262"/>
      <c r="R6" s="1262"/>
      <c r="S6" s="1262"/>
      <c r="T6" s="1262"/>
      <c r="U6" s="1262"/>
      <c r="V6" s="1262"/>
    </row>
    <row r="7" spans="1:22" ht="18" customHeight="1" thickTop="1">
      <c r="A7" s="1264" t="s">
        <v>67</v>
      </c>
      <c r="B7" s="1265"/>
      <c r="C7" s="1265" t="s">
        <v>497</v>
      </c>
      <c r="D7" s="1265"/>
      <c r="E7" s="1266" t="s">
        <v>498</v>
      </c>
      <c r="F7" s="1266"/>
      <c r="G7" s="1266"/>
      <c r="H7" s="1266"/>
      <c r="I7" s="1266" t="s">
        <v>146</v>
      </c>
      <c r="J7" s="1266"/>
      <c r="K7" s="1266"/>
      <c r="L7" s="1266"/>
      <c r="M7" s="1266"/>
      <c r="N7" s="1266" t="s">
        <v>147</v>
      </c>
      <c r="O7" s="1266"/>
      <c r="P7" s="1266"/>
      <c r="Q7" s="1266"/>
      <c r="R7" s="1266" t="s">
        <v>148</v>
      </c>
      <c r="S7" s="1266"/>
      <c r="T7" s="1266"/>
      <c r="U7" s="1266"/>
      <c r="V7" s="898" t="s">
        <v>524</v>
      </c>
    </row>
    <row r="8" spans="1:22" ht="14.25">
      <c r="A8" s="1269" t="s">
        <v>78</v>
      </c>
      <c r="B8" s="1270"/>
      <c r="C8" s="899" t="s">
        <v>465</v>
      </c>
      <c r="D8" s="899" t="s">
        <v>466</v>
      </c>
      <c r="E8" s="899" t="s">
        <v>467</v>
      </c>
      <c r="F8" s="801" t="s">
        <v>468</v>
      </c>
      <c r="G8" s="801" t="s">
        <v>469</v>
      </c>
      <c r="H8" s="802" t="s">
        <v>470</v>
      </c>
      <c r="I8" s="802" t="s">
        <v>501</v>
      </c>
      <c r="J8" s="802" t="s">
        <v>471</v>
      </c>
      <c r="K8" s="802" t="s">
        <v>472</v>
      </c>
      <c r="L8" s="802" t="s">
        <v>473</v>
      </c>
      <c r="M8" s="802" t="s">
        <v>502</v>
      </c>
      <c r="N8" s="802" t="s">
        <v>474</v>
      </c>
      <c r="O8" s="802" t="s">
        <v>475</v>
      </c>
      <c r="P8" s="802" t="s">
        <v>476</v>
      </c>
      <c r="Q8" s="802" t="s">
        <v>477</v>
      </c>
      <c r="R8" s="802" t="s">
        <v>503</v>
      </c>
      <c r="S8" s="802" t="s">
        <v>478</v>
      </c>
      <c r="T8" s="802" t="s">
        <v>479</v>
      </c>
      <c r="U8" s="802" t="s">
        <v>525</v>
      </c>
      <c r="V8" s="803" t="s">
        <v>526</v>
      </c>
    </row>
    <row r="9" spans="1:22" ht="15" thickBot="1">
      <c r="A9" s="1271" t="s">
        <v>79</v>
      </c>
      <c r="B9" s="1272"/>
      <c r="C9" s="849">
        <v>1</v>
      </c>
      <c r="D9" s="849">
        <v>2</v>
      </c>
      <c r="E9" s="849">
        <v>3</v>
      </c>
      <c r="F9" s="849">
        <v>4</v>
      </c>
      <c r="G9" s="849">
        <v>5</v>
      </c>
      <c r="H9" s="849">
        <v>6</v>
      </c>
      <c r="I9" s="849">
        <v>7</v>
      </c>
      <c r="J9" s="849">
        <v>8</v>
      </c>
      <c r="K9" s="849">
        <v>9</v>
      </c>
      <c r="L9" s="849">
        <v>10</v>
      </c>
      <c r="M9" s="849">
        <v>11</v>
      </c>
      <c r="N9" s="849">
        <v>12</v>
      </c>
      <c r="O9" s="849">
        <v>13</v>
      </c>
      <c r="P9" s="850">
        <v>14</v>
      </c>
      <c r="Q9" s="850">
        <v>15</v>
      </c>
      <c r="R9" s="850">
        <v>16</v>
      </c>
      <c r="S9" s="850">
        <v>17</v>
      </c>
      <c r="T9" s="850">
        <v>18</v>
      </c>
      <c r="U9" s="850">
        <v>19</v>
      </c>
      <c r="V9" s="900">
        <v>20</v>
      </c>
    </row>
    <row r="10" spans="1:22" ht="18" customHeight="1">
      <c r="A10" s="1329" t="s">
        <v>80</v>
      </c>
      <c r="B10" s="673" t="s">
        <v>81</v>
      </c>
      <c r="C10" s="1356" t="s">
        <v>548</v>
      </c>
      <c r="D10" s="1356"/>
      <c r="E10" s="1356"/>
      <c r="F10" s="1356"/>
      <c r="G10" s="1356"/>
      <c r="H10" s="1356"/>
      <c r="I10" s="1356"/>
      <c r="J10" s="1356"/>
      <c r="K10" s="1356"/>
      <c r="L10" s="1356"/>
      <c r="M10" s="1339" t="s">
        <v>552</v>
      </c>
      <c r="N10" s="1339"/>
      <c r="O10" s="913"/>
      <c r="P10" s="1349" t="s">
        <v>549</v>
      </c>
      <c r="Q10" s="1349"/>
      <c r="R10" s="1349"/>
      <c r="S10" s="1349"/>
      <c r="T10" s="1349"/>
      <c r="U10" s="1349"/>
      <c r="V10" s="910"/>
    </row>
    <row r="11" spans="1:22" ht="25.5" customHeight="1" thickBot="1">
      <c r="A11" s="1330"/>
      <c r="B11" s="674" t="s">
        <v>82</v>
      </c>
      <c r="C11" s="1355" t="s">
        <v>551</v>
      </c>
      <c r="D11" s="1355"/>
      <c r="E11" s="1355"/>
      <c r="F11" s="1355"/>
      <c r="G11" s="1355"/>
      <c r="H11" s="1355"/>
      <c r="I11" s="1355"/>
      <c r="J11" s="1355"/>
      <c r="K11" s="1355"/>
      <c r="L11" s="1355"/>
      <c r="M11" s="1340"/>
      <c r="N11" s="1340"/>
      <c r="O11" s="914"/>
      <c r="P11" s="1349"/>
      <c r="Q11" s="1349"/>
      <c r="R11" s="1349"/>
      <c r="S11" s="1349"/>
      <c r="T11" s="1349"/>
      <c r="U11" s="1349"/>
      <c r="V11" s="910"/>
    </row>
    <row r="12" spans="1:22" ht="18" customHeight="1">
      <c r="A12" s="1329" t="s">
        <v>83</v>
      </c>
      <c r="B12" s="673" t="s">
        <v>81</v>
      </c>
      <c r="C12" s="1347" t="s">
        <v>550</v>
      </c>
      <c r="D12" s="1347"/>
      <c r="E12" s="1347"/>
      <c r="F12" s="1347"/>
      <c r="G12" s="1347"/>
      <c r="H12" s="1347"/>
      <c r="I12" s="1347"/>
      <c r="J12" s="1347"/>
      <c r="K12" s="1347"/>
      <c r="L12" s="1347"/>
      <c r="M12" s="915"/>
      <c r="N12" s="915"/>
      <c r="O12" s="916"/>
      <c r="P12" s="1349"/>
      <c r="Q12" s="1349"/>
      <c r="R12" s="1349"/>
      <c r="S12" s="1349"/>
      <c r="T12" s="1349"/>
      <c r="U12" s="1349"/>
      <c r="V12" s="910"/>
    </row>
    <row r="13" spans="1:22" ht="20.25" customHeight="1" thickBot="1">
      <c r="A13" s="1328"/>
      <c r="B13" s="209" t="s">
        <v>82</v>
      </c>
      <c r="C13" s="1348"/>
      <c r="D13" s="1348"/>
      <c r="E13" s="1348"/>
      <c r="F13" s="1348"/>
      <c r="G13" s="1348"/>
      <c r="H13" s="1348"/>
      <c r="I13" s="1348"/>
      <c r="J13" s="1348"/>
      <c r="K13" s="1348"/>
      <c r="L13" s="1348"/>
      <c r="M13" s="917"/>
      <c r="N13" s="917"/>
      <c r="O13" s="918"/>
      <c r="P13" s="1349"/>
      <c r="Q13" s="1349"/>
      <c r="R13" s="1349"/>
      <c r="S13" s="1349"/>
      <c r="T13" s="1349"/>
      <c r="U13" s="1349"/>
      <c r="V13" s="910"/>
    </row>
    <row r="14" spans="1:22" ht="18" customHeight="1" thickTop="1">
      <c r="A14" s="1327" t="s">
        <v>84</v>
      </c>
      <c r="B14" s="672" t="s">
        <v>81</v>
      </c>
      <c r="C14" s="1353" t="s">
        <v>550</v>
      </c>
      <c r="D14" s="1353"/>
      <c r="E14" s="1353"/>
      <c r="F14" s="1353"/>
      <c r="G14" s="1353"/>
      <c r="H14" s="1353"/>
      <c r="I14" s="1353"/>
      <c r="J14" s="1353"/>
      <c r="K14" s="1353"/>
      <c r="L14" s="1353"/>
      <c r="M14" s="1351" t="s">
        <v>552</v>
      </c>
      <c r="N14" s="1351"/>
      <c r="O14" s="912"/>
      <c r="P14" s="1349"/>
      <c r="Q14" s="1349"/>
      <c r="R14" s="1349"/>
      <c r="S14" s="1349"/>
      <c r="T14" s="1349"/>
      <c r="U14" s="1349"/>
      <c r="V14" s="910"/>
    </row>
    <row r="15" spans="1:22" ht="26.25" customHeight="1" thickBot="1">
      <c r="A15" s="1331"/>
      <c r="B15" s="675" t="s">
        <v>82</v>
      </c>
      <c r="C15" s="1354"/>
      <c r="D15" s="1354"/>
      <c r="E15" s="1354"/>
      <c r="F15" s="1354"/>
      <c r="G15" s="1354"/>
      <c r="H15" s="1354"/>
      <c r="I15" s="1354"/>
      <c r="J15" s="1354"/>
      <c r="K15" s="1354"/>
      <c r="L15" s="1354"/>
      <c r="M15" s="1352"/>
      <c r="N15" s="1352"/>
      <c r="O15" s="919"/>
      <c r="P15" s="1349"/>
      <c r="Q15" s="1349"/>
      <c r="R15" s="1349"/>
      <c r="S15" s="1349"/>
      <c r="T15" s="1349"/>
      <c r="U15" s="1349"/>
      <c r="V15" s="910"/>
    </row>
    <row r="16" spans="1:23" ht="18" customHeight="1">
      <c r="A16" s="1329" t="s">
        <v>85</v>
      </c>
      <c r="B16" s="673" t="s">
        <v>81</v>
      </c>
      <c r="C16" s="1337" t="s">
        <v>547</v>
      </c>
      <c r="D16" s="1337"/>
      <c r="E16" s="1337"/>
      <c r="F16" s="1337"/>
      <c r="G16" s="1337"/>
      <c r="H16" s="1337"/>
      <c r="I16" s="1337"/>
      <c r="J16" s="1337"/>
      <c r="K16" s="1337"/>
      <c r="L16" s="1337"/>
      <c r="M16" s="1337"/>
      <c r="N16" s="1337"/>
      <c r="O16" s="881"/>
      <c r="P16" s="1349"/>
      <c r="Q16" s="1349"/>
      <c r="R16" s="1349"/>
      <c r="S16" s="1349"/>
      <c r="T16" s="1349"/>
      <c r="U16" s="1349"/>
      <c r="V16" s="910"/>
      <c r="W16" s="859"/>
    </row>
    <row r="17" spans="1:22" ht="18" customHeight="1" thickBot="1">
      <c r="A17" s="1330"/>
      <c r="B17" s="681" t="s">
        <v>82</v>
      </c>
      <c r="C17" s="1338"/>
      <c r="D17" s="1338"/>
      <c r="E17" s="1338"/>
      <c r="F17" s="1338"/>
      <c r="G17" s="1338"/>
      <c r="H17" s="1338"/>
      <c r="I17" s="1338"/>
      <c r="J17" s="1338"/>
      <c r="K17" s="1338"/>
      <c r="L17" s="1338"/>
      <c r="M17" s="1338"/>
      <c r="N17" s="1338"/>
      <c r="O17" s="882"/>
      <c r="P17" s="1349"/>
      <c r="Q17" s="1349"/>
      <c r="R17" s="1349"/>
      <c r="S17" s="1349"/>
      <c r="T17" s="1349"/>
      <c r="U17" s="1349"/>
      <c r="V17" s="910"/>
    </row>
    <row r="18" spans="1:22" ht="18" customHeight="1">
      <c r="A18" s="1329" t="s">
        <v>86</v>
      </c>
      <c r="B18" s="673" t="s">
        <v>81</v>
      </c>
      <c r="C18" s="1341" t="s">
        <v>553</v>
      </c>
      <c r="D18" s="1342"/>
      <c r="E18" s="1342"/>
      <c r="F18" s="1342"/>
      <c r="G18" s="1342"/>
      <c r="H18" s="1342"/>
      <c r="I18" s="1342"/>
      <c r="J18" s="1342"/>
      <c r="K18" s="1342"/>
      <c r="L18" s="1343"/>
      <c r="M18" s="915"/>
      <c r="N18" s="915"/>
      <c r="O18" s="881"/>
      <c r="P18" s="1349"/>
      <c r="Q18" s="1349"/>
      <c r="R18" s="1349"/>
      <c r="S18" s="1349"/>
      <c r="T18" s="1349"/>
      <c r="U18" s="1349"/>
      <c r="V18" s="910"/>
    </row>
    <row r="19" spans="1:22" ht="18" customHeight="1" thickBot="1">
      <c r="A19" s="1330"/>
      <c r="B19" s="674" t="s">
        <v>82</v>
      </c>
      <c r="C19" s="1344"/>
      <c r="D19" s="1345"/>
      <c r="E19" s="1345"/>
      <c r="F19" s="1345"/>
      <c r="G19" s="1345"/>
      <c r="H19" s="1345"/>
      <c r="I19" s="1345"/>
      <c r="J19" s="1345"/>
      <c r="K19" s="1345"/>
      <c r="L19" s="1346"/>
      <c r="M19" s="920"/>
      <c r="N19" s="920"/>
      <c r="O19" s="882"/>
      <c r="P19" s="1349"/>
      <c r="Q19" s="1349"/>
      <c r="R19" s="1349"/>
      <c r="S19" s="1349"/>
      <c r="T19" s="1349"/>
      <c r="U19" s="1349"/>
      <c r="V19" s="910"/>
    </row>
    <row r="20" spans="1:22" ht="18" customHeight="1">
      <c r="A20" s="1327" t="s">
        <v>87</v>
      </c>
      <c r="B20" s="672" t="s">
        <v>81</v>
      </c>
      <c r="C20" s="682"/>
      <c r="D20" s="682"/>
      <c r="E20" s="680"/>
      <c r="F20" s="641"/>
      <c r="G20" s="641"/>
      <c r="H20" s="641"/>
      <c r="I20" s="641"/>
      <c r="J20" s="641"/>
      <c r="K20" s="641"/>
      <c r="L20" s="641"/>
      <c r="M20" s="641"/>
      <c r="N20" s="641"/>
      <c r="O20" s="641"/>
      <c r="P20" s="1349"/>
      <c r="Q20" s="1349"/>
      <c r="R20" s="1349"/>
      <c r="S20" s="1349"/>
      <c r="T20" s="1349"/>
      <c r="U20" s="1349"/>
      <c r="V20" s="910"/>
    </row>
    <row r="21" spans="1:22" ht="18" customHeight="1" thickBot="1">
      <c r="A21" s="1328"/>
      <c r="B21" s="209" t="s">
        <v>82</v>
      </c>
      <c r="C21" s="603"/>
      <c r="D21" s="603"/>
      <c r="E21" s="603"/>
      <c r="F21" s="603"/>
      <c r="G21" s="603"/>
      <c r="H21" s="603"/>
      <c r="I21" s="603"/>
      <c r="J21" s="603"/>
      <c r="K21" s="603"/>
      <c r="L21" s="603"/>
      <c r="M21" s="679"/>
      <c r="N21" s="679"/>
      <c r="O21" s="679"/>
      <c r="P21" s="1350"/>
      <c r="Q21" s="1350"/>
      <c r="R21" s="1350"/>
      <c r="S21" s="1350"/>
      <c r="T21" s="1350"/>
      <c r="U21" s="1350"/>
      <c r="V21" s="911"/>
    </row>
    <row r="22" spans="1:21" ht="4.5" customHeight="1" thickTop="1">
      <c r="A22" s="33"/>
      <c r="B22" s="34"/>
      <c r="C22" s="34"/>
      <c r="D22" s="34"/>
      <c r="E22" s="121"/>
      <c r="F22" s="121"/>
      <c r="G22" s="121"/>
      <c r="H22" s="121"/>
      <c r="I22" s="121"/>
      <c r="J22" s="121"/>
      <c r="K22" s="121"/>
      <c r="L22" s="121"/>
      <c r="M22" s="121"/>
      <c r="N22" s="121"/>
      <c r="O22" s="121"/>
      <c r="P22" s="121"/>
      <c r="Q22" s="121"/>
      <c r="R22" s="121"/>
      <c r="S22" s="121"/>
      <c r="T22" s="121"/>
      <c r="U22" s="121"/>
    </row>
    <row r="23" spans="1:21" ht="30.75" customHeight="1">
      <c r="A23" s="1284" t="s">
        <v>137</v>
      </c>
      <c r="B23" s="1284"/>
      <c r="C23" s="1284"/>
      <c r="D23" s="1284"/>
      <c r="E23" s="1284"/>
      <c r="F23" s="1284"/>
      <c r="G23" s="1284"/>
      <c r="H23" s="1284"/>
      <c r="I23" s="1284"/>
      <c r="J23" s="1284"/>
      <c r="K23" s="1284"/>
      <c r="L23" s="1284"/>
      <c r="M23" s="1284"/>
      <c r="N23" s="1284"/>
      <c r="O23" s="1284"/>
      <c r="P23" s="1284"/>
      <c r="Q23" s="1284"/>
      <c r="R23" s="1284"/>
      <c r="S23" s="1284"/>
      <c r="T23" s="1284"/>
      <c r="U23" s="1284"/>
    </row>
    <row r="24" spans="1:21" ht="12" customHeight="1">
      <c r="A24" s="23"/>
      <c r="B24" s="36" t="s">
        <v>658</v>
      </c>
      <c r="C24" s="36"/>
      <c r="D24" s="36"/>
      <c r="E24" s="120"/>
      <c r="F24" s="120"/>
      <c r="G24" s="120"/>
      <c r="H24" s="120"/>
      <c r="I24" s="120"/>
      <c r="J24" s="120"/>
      <c r="K24" s="120"/>
      <c r="L24" s="120"/>
      <c r="M24" s="120"/>
      <c r="N24" s="120"/>
      <c r="O24" s="120"/>
      <c r="P24" s="120"/>
      <c r="Q24" s="120"/>
      <c r="R24" s="120"/>
      <c r="S24" s="120"/>
      <c r="T24" s="120"/>
      <c r="U24" s="120"/>
    </row>
    <row r="25" spans="1:6" ht="12" customHeight="1">
      <c r="A25" s="24"/>
      <c r="B25" s="36"/>
      <c r="C25" s="36"/>
      <c r="D25" s="36"/>
      <c r="E25" s="24"/>
      <c r="F25" s="24"/>
    </row>
    <row r="26" spans="1:20" ht="15.75">
      <c r="A26" s="19"/>
      <c r="B26" s="19"/>
      <c r="C26" s="19"/>
      <c r="D26" s="24"/>
      <c r="E26" s="24"/>
      <c r="F26" s="24"/>
      <c r="G26" s="24"/>
      <c r="H26" s="24"/>
      <c r="I26" s="24"/>
      <c r="J26" s="25"/>
      <c r="K26" s="25"/>
      <c r="L26" s="25"/>
      <c r="M26" s="25"/>
      <c r="N26" s="25"/>
      <c r="O26" s="1232" t="s">
        <v>657</v>
      </c>
      <c r="P26" s="1232"/>
      <c r="Q26" s="1232"/>
      <c r="R26" s="1232"/>
      <c r="S26" s="1232"/>
      <c r="T26" s="1232"/>
    </row>
    <row r="27" spans="1:20" ht="15.75">
      <c r="A27" s="19"/>
      <c r="B27" s="19"/>
      <c r="C27" s="1258" t="s">
        <v>88</v>
      </c>
      <c r="D27" s="1258"/>
      <c r="E27" s="1258"/>
      <c r="F27" s="1258"/>
      <c r="G27" s="1258"/>
      <c r="H27" s="133"/>
      <c r="I27" s="133"/>
      <c r="J27" s="19"/>
      <c r="K27" s="19"/>
      <c r="L27" s="19"/>
      <c r="M27" s="19"/>
      <c r="N27" s="19"/>
      <c r="O27" s="1258" t="s">
        <v>74</v>
      </c>
      <c r="P27" s="1258"/>
      <c r="Q27" s="1258"/>
      <c r="R27" s="1258"/>
      <c r="S27" s="1258"/>
      <c r="T27" s="1258"/>
    </row>
    <row r="28" spans="4:18" ht="18" customHeight="1">
      <c r="D28" s="133"/>
      <c r="E28" s="133"/>
      <c r="F28" s="133"/>
      <c r="G28" s="133"/>
      <c r="H28" s="133"/>
      <c r="I28" s="133"/>
      <c r="J28" s="19"/>
      <c r="K28" s="19"/>
      <c r="L28" s="19"/>
      <c r="M28" s="19"/>
      <c r="N28" s="19"/>
      <c r="O28" s="19"/>
      <c r="P28" s="133"/>
      <c r="Q28" s="133"/>
      <c r="R28" s="133"/>
    </row>
    <row r="30" spans="3:20" ht="15">
      <c r="C30" s="1285" t="s">
        <v>133</v>
      </c>
      <c r="D30" s="1285"/>
      <c r="E30" s="1285"/>
      <c r="F30" s="1285"/>
      <c r="G30" s="1285"/>
      <c r="H30" s="628"/>
      <c r="O30" s="1285" t="s">
        <v>69</v>
      </c>
      <c r="P30" s="1285"/>
      <c r="Q30" s="1285"/>
      <c r="R30" s="1285"/>
      <c r="S30" s="1285"/>
      <c r="T30" s="1285"/>
    </row>
  </sheetData>
  <sheetProtection/>
  <mergeCells count="36">
    <mergeCell ref="R7:U7"/>
    <mergeCell ref="C11:L11"/>
    <mergeCell ref="A1:J1"/>
    <mergeCell ref="M1:U1"/>
    <mergeCell ref="A2:J2"/>
    <mergeCell ref="M2:U2"/>
    <mergeCell ref="A4:U4"/>
    <mergeCell ref="A5:U5"/>
    <mergeCell ref="C10:L10"/>
    <mergeCell ref="A7:B7"/>
    <mergeCell ref="A20:A21"/>
    <mergeCell ref="A14:A15"/>
    <mergeCell ref="A16:A17"/>
    <mergeCell ref="A6:V6"/>
    <mergeCell ref="C7:D7"/>
    <mergeCell ref="E7:H7"/>
    <mergeCell ref="C14:L15"/>
    <mergeCell ref="I7:M7"/>
    <mergeCell ref="N7:Q7"/>
    <mergeCell ref="A9:B9"/>
    <mergeCell ref="O26:T26"/>
    <mergeCell ref="O27:T27"/>
    <mergeCell ref="O30:T30"/>
    <mergeCell ref="C27:G27"/>
    <mergeCell ref="C30:G30"/>
    <mergeCell ref="C12:L13"/>
    <mergeCell ref="P10:U21"/>
    <mergeCell ref="M14:N15"/>
    <mergeCell ref="A23:U23"/>
    <mergeCell ref="A12:A13"/>
    <mergeCell ref="A8:B8"/>
    <mergeCell ref="A18:A19"/>
    <mergeCell ref="C16:N17"/>
    <mergeCell ref="M10:N11"/>
    <mergeCell ref="A10:A11"/>
    <mergeCell ref="C18:L19"/>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F32"/>
  <sheetViews>
    <sheetView zoomScalePageLayoutView="0" workbookViewId="0" topLeftCell="A8">
      <selection activeCell="M27" sqref="M27:R27"/>
    </sheetView>
  </sheetViews>
  <sheetFormatPr defaultColWidth="9.140625" defaultRowHeight="15"/>
  <cols>
    <col min="1" max="1" width="6.7109375" style="0" customWidth="1"/>
    <col min="2" max="2" width="6.28125" style="0" customWidth="1"/>
    <col min="3" max="21" width="5.421875" style="0" customWidth="1"/>
    <col min="22" max="22" width="6.57421875" style="0" customWidth="1"/>
    <col min="23" max="23" width="6.140625" style="0" customWidth="1"/>
    <col min="24" max="26" width="5.00390625" style="0" customWidth="1"/>
  </cols>
  <sheetData>
    <row r="1" spans="1:23" ht="15.75">
      <c r="A1" s="1257" t="s">
        <v>75</v>
      </c>
      <c r="B1" s="1257"/>
      <c r="C1" s="1257"/>
      <c r="D1" s="1257"/>
      <c r="E1" s="1257"/>
      <c r="F1" s="1257"/>
      <c r="G1" s="1257"/>
      <c r="H1" s="1257"/>
      <c r="I1" s="1257"/>
      <c r="J1" s="1257"/>
      <c r="K1" s="1257"/>
      <c r="L1" s="61"/>
      <c r="M1" s="61"/>
      <c r="N1" s="1258" t="s">
        <v>76</v>
      </c>
      <c r="O1" s="1258"/>
      <c r="P1" s="1258"/>
      <c r="Q1" s="1258"/>
      <c r="R1" s="1258"/>
      <c r="S1" s="1258"/>
      <c r="T1" s="1258"/>
      <c r="U1" s="1258"/>
      <c r="V1" s="1258"/>
      <c r="W1" s="1258"/>
    </row>
    <row r="2" spans="1:23" ht="15.75">
      <c r="A2" s="1259" t="s">
        <v>74</v>
      </c>
      <c r="B2" s="1259"/>
      <c r="C2" s="1259"/>
      <c r="D2" s="1259"/>
      <c r="E2" s="1259"/>
      <c r="F2" s="1259"/>
      <c r="G2" s="1259"/>
      <c r="H2" s="1259"/>
      <c r="I2" s="1259"/>
      <c r="J2" s="1259"/>
      <c r="K2" s="1259"/>
      <c r="L2" s="61"/>
      <c r="M2" s="61"/>
      <c r="N2" s="1260" t="s">
        <v>77</v>
      </c>
      <c r="O2" s="1260"/>
      <c r="P2" s="1260"/>
      <c r="Q2" s="1260"/>
      <c r="R2" s="1260"/>
      <c r="S2" s="1260"/>
      <c r="T2" s="1260"/>
      <c r="U2" s="1260"/>
      <c r="V2" s="1260"/>
      <c r="W2" s="1260"/>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61" t="s">
        <v>453</v>
      </c>
      <c r="B4" s="1261"/>
      <c r="C4" s="1261"/>
      <c r="D4" s="1261"/>
      <c r="E4" s="1261"/>
      <c r="F4" s="1261"/>
      <c r="G4" s="1261"/>
      <c r="H4" s="1261"/>
      <c r="I4" s="1261"/>
      <c r="J4" s="1261"/>
      <c r="K4" s="1261"/>
      <c r="L4" s="1261"/>
      <c r="M4" s="1261"/>
      <c r="N4" s="1261"/>
      <c r="O4" s="1261"/>
      <c r="P4" s="1261"/>
      <c r="Q4" s="1261"/>
      <c r="R4" s="1261"/>
      <c r="S4" s="1261"/>
      <c r="T4" s="1261"/>
      <c r="U4" s="1261"/>
      <c r="V4" s="1261"/>
      <c r="W4" s="1261"/>
    </row>
    <row r="5" spans="1:23" ht="18.75" customHeight="1">
      <c r="A5" s="1261" t="s">
        <v>427</v>
      </c>
      <c r="B5" s="1261"/>
      <c r="C5" s="1261"/>
      <c r="D5" s="1261"/>
      <c r="E5" s="1261"/>
      <c r="F5" s="1261"/>
      <c r="G5" s="1261"/>
      <c r="H5" s="1261"/>
      <c r="I5" s="1261"/>
      <c r="J5" s="1261"/>
      <c r="K5" s="1261"/>
      <c r="L5" s="1261"/>
      <c r="M5" s="1261"/>
      <c r="N5" s="1261"/>
      <c r="O5" s="1261"/>
      <c r="P5" s="1261"/>
      <c r="Q5" s="1261"/>
      <c r="R5" s="1261"/>
      <c r="S5" s="1261"/>
      <c r="T5" s="1261"/>
      <c r="U5" s="1261"/>
      <c r="V5" s="1261"/>
      <c r="W5" s="1261"/>
    </row>
    <row r="6" spans="1:23" ht="14.25">
      <c r="A6" s="1365" t="s">
        <v>656</v>
      </c>
      <c r="B6" s="1365"/>
      <c r="C6" s="1365"/>
      <c r="D6" s="1365"/>
      <c r="E6" s="1365"/>
      <c r="F6" s="1365"/>
      <c r="G6" s="1365"/>
      <c r="H6" s="1365"/>
      <c r="I6" s="1365"/>
      <c r="J6" s="1365"/>
      <c r="K6" s="1365"/>
      <c r="L6" s="1365"/>
      <c r="M6" s="1365"/>
      <c r="N6" s="1365"/>
      <c r="O6" s="1365"/>
      <c r="P6" s="1365"/>
      <c r="Q6" s="1365"/>
      <c r="R6" s="1365"/>
      <c r="S6" s="1365"/>
      <c r="T6" s="1365"/>
      <c r="U6" s="1365"/>
      <c r="V6" s="1365"/>
      <c r="W6" s="1365"/>
    </row>
    <row r="7" spans="1:23" ht="9.75" customHeight="1" thickBot="1">
      <c r="A7" s="9"/>
      <c r="B7" s="9"/>
      <c r="C7" s="9"/>
      <c r="D7" s="9"/>
      <c r="E7" s="9"/>
      <c r="F7" s="9"/>
      <c r="G7" s="9"/>
      <c r="H7" s="9"/>
      <c r="I7" s="9"/>
      <c r="J7" s="9"/>
      <c r="K7" s="9"/>
      <c r="L7" s="9"/>
      <c r="M7" s="9"/>
      <c r="N7" s="37"/>
      <c r="O7" s="9"/>
      <c r="P7" s="9"/>
      <c r="Q7" s="9"/>
      <c r="R7" s="9"/>
      <c r="S7" s="9"/>
      <c r="T7" s="9"/>
      <c r="U7" s="9"/>
      <c r="V7" s="9"/>
      <c r="W7" s="9"/>
    </row>
    <row r="8" spans="1:23" ht="18" customHeight="1" thickTop="1">
      <c r="A8" s="1264" t="s">
        <v>67</v>
      </c>
      <c r="B8" s="1265"/>
      <c r="C8" s="1265" t="s">
        <v>497</v>
      </c>
      <c r="D8" s="1265"/>
      <c r="E8" s="1266" t="s">
        <v>498</v>
      </c>
      <c r="F8" s="1266"/>
      <c r="G8" s="1266"/>
      <c r="H8" s="1266"/>
      <c r="I8" s="1266" t="s">
        <v>146</v>
      </c>
      <c r="J8" s="1266"/>
      <c r="K8" s="1266"/>
      <c r="L8" s="1266"/>
      <c r="M8" s="1266"/>
      <c r="N8" s="1266" t="s">
        <v>147</v>
      </c>
      <c r="O8" s="1266"/>
      <c r="P8" s="1266"/>
      <c r="Q8" s="1266"/>
      <c r="R8" s="1266" t="s">
        <v>148</v>
      </c>
      <c r="S8" s="1266"/>
      <c r="T8" s="1266"/>
      <c r="U8" s="1266"/>
      <c r="V8" s="898" t="s">
        <v>524</v>
      </c>
      <c r="W8" s="34"/>
    </row>
    <row r="9" spans="1:23" ht="18">
      <c r="A9" s="1269" t="s">
        <v>78</v>
      </c>
      <c r="B9" s="1270"/>
      <c r="C9" s="899" t="s">
        <v>465</v>
      </c>
      <c r="D9" s="899" t="s">
        <v>466</v>
      </c>
      <c r="E9" s="899"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c r="W9" s="34"/>
    </row>
    <row r="10" spans="1:23" ht="15" thickBot="1">
      <c r="A10" s="1271" t="s">
        <v>79</v>
      </c>
      <c r="B10" s="1272"/>
      <c r="C10" s="849">
        <v>1</v>
      </c>
      <c r="D10" s="849">
        <v>2</v>
      </c>
      <c r="E10" s="849">
        <v>3</v>
      </c>
      <c r="F10" s="849">
        <v>4</v>
      </c>
      <c r="G10" s="849">
        <v>5</v>
      </c>
      <c r="H10" s="849">
        <v>6</v>
      </c>
      <c r="I10" s="849">
        <v>7</v>
      </c>
      <c r="J10" s="849">
        <v>8</v>
      </c>
      <c r="K10" s="849">
        <v>9</v>
      </c>
      <c r="L10" s="849">
        <v>10</v>
      </c>
      <c r="M10" s="849">
        <v>11</v>
      </c>
      <c r="N10" s="849">
        <v>12</v>
      </c>
      <c r="O10" s="849">
        <v>13</v>
      </c>
      <c r="P10" s="849">
        <v>14</v>
      </c>
      <c r="Q10" s="849">
        <v>15</v>
      </c>
      <c r="R10" s="849">
        <v>16</v>
      </c>
      <c r="S10" s="849">
        <v>17</v>
      </c>
      <c r="T10" s="849">
        <v>18</v>
      </c>
      <c r="U10" s="849">
        <v>19</v>
      </c>
      <c r="V10" s="876">
        <v>20</v>
      </c>
      <c r="W10" s="34"/>
    </row>
    <row r="11" spans="1:22" ht="19.5" customHeight="1">
      <c r="A11" s="1273" t="s">
        <v>80</v>
      </c>
      <c r="B11" s="670" t="s">
        <v>81</v>
      </c>
      <c r="C11" s="1363" t="s">
        <v>540</v>
      </c>
      <c r="D11" s="1363"/>
      <c r="E11" s="1363"/>
      <c r="F11" s="1363"/>
      <c r="G11" s="1363"/>
      <c r="H11" s="1363"/>
      <c r="I11" s="1363"/>
      <c r="J11" s="1363"/>
      <c r="K11" s="1363"/>
      <c r="L11" s="1363" t="s">
        <v>541</v>
      </c>
      <c r="M11" s="1363"/>
      <c r="N11" s="1363"/>
      <c r="O11" s="1363"/>
      <c r="P11" s="1363"/>
      <c r="Q11" s="1363"/>
      <c r="R11" s="924"/>
      <c r="S11" s="924"/>
      <c r="T11" s="924"/>
      <c r="U11" s="924"/>
      <c r="V11" s="879"/>
    </row>
    <row r="12" spans="1:22" ht="19.5" customHeight="1" thickBot="1">
      <c r="A12" s="1274"/>
      <c r="B12" s="671" t="s">
        <v>82</v>
      </c>
      <c r="C12" s="1303" t="s">
        <v>538</v>
      </c>
      <c r="D12" s="1303"/>
      <c r="E12" s="1303"/>
      <c r="F12" s="1303"/>
      <c r="G12" s="1303"/>
      <c r="H12" s="1303"/>
      <c r="I12" s="1303"/>
      <c r="J12" s="1303"/>
      <c r="K12" s="1303"/>
      <c r="L12" s="1364"/>
      <c r="M12" s="1364"/>
      <c r="N12" s="1364"/>
      <c r="O12" s="1364"/>
      <c r="P12" s="1364"/>
      <c r="Q12" s="1364"/>
      <c r="R12" s="880"/>
      <c r="S12" s="880"/>
      <c r="T12" s="880"/>
      <c r="U12" s="880"/>
      <c r="V12" s="877"/>
    </row>
    <row r="13" spans="1:30" ht="19.5" customHeight="1">
      <c r="A13" s="1275" t="s">
        <v>83</v>
      </c>
      <c r="B13" s="630" t="s">
        <v>81</v>
      </c>
      <c r="C13" s="1369" t="s">
        <v>533</v>
      </c>
      <c r="D13" s="1369"/>
      <c r="E13" s="1369"/>
      <c r="F13" s="1369"/>
      <c r="G13" s="1369"/>
      <c r="H13" s="1369"/>
      <c r="I13" s="1369"/>
      <c r="J13" s="1369"/>
      <c r="K13" s="1369"/>
      <c r="L13" s="1369"/>
      <c r="M13" s="1369"/>
      <c r="N13" s="1369"/>
      <c r="O13" s="1369"/>
      <c r="P13" s="1369"/>
      <c r="Q13" s="1369"/>
      <c r="R13" s="1369"/>
      <c r="S13" s="922"/>
      <c r="T13" s="922"/>
      <c r="U13" s="922"/>
      <c r="V13" s="923"/>
      <c r="W13" s="34"/>
      <c r="X13" s="35"/>
      <c r="Y13" s="35"/>
      <c r="Z13" s="35"/>
      <c r="AA13" s="35"/>
      <c r="AB13" s="35"/>
      <c r="AC13" s="35"/>
      <c r="AD13" s="35"/>
    </row>
    <row r="14" spans="1:30" ht="19.5" customHeight="1" thickBot="1">
      <c r="A14" s="1276"/>
      <c r="B14" s="629" t="s">
        <v>82</v>
      </c>
      <c r="C14" s="1370" t="s">
        <v>534</v>
      </c>
      <c r="D14" s="1370"/>
      <c r="E14" s="1370"/>
      <c r="F14" s="1370"/>
      <c r="G14" s="1370"/>
      <c r="H14" s="1370"/>
      <c r="I14" s="1370"/>
      <c r="J14" s="1370"/>
      <c r="K14" s="1370"/>
      <c r="L14" s="1370"/>
      <c r="M14" s="1370"/>
      <c r="N14" s="1370"/>
      <c r="O14" s="1370"/>
      <c r="P14" s="1370"/>
      <c r="Q14" s="1370"/>
      <c r="R14" s="931"/>
      <c r="S14" s="932"/>
      <c r="T14" s="932"/>
      <c r="U14" s="805"/>
      <c r="V14" s="925"/>
      <c r="W14" s="34"/>
      <c r="X14" s="35"/>
      <c r="Y14" s="35"/>
      <c r="Z14" s="35"/>
      <c r="AA14" s="35"/>
      <c r="AB14" s="35"/>
      <c r="AC14" s="35"/>
      <c r="AD14" s="35"/>
    </row>
    <row r="15" spans="1:30" ht="19.5" customHeight="1">
      <c r="A15" s="1273" t="s">
        <v>84</v>
      </c>
      <c r="B15" s="670" t="s">
        <v>81</v>
      </c>
      <c r="C15" s="1367" t="s">
        <v>564</v>
      </c>
      <c r="D15" s="1367"/>
      <c r="E15" s="1367"/>
      <c r="F15" s="1367"/>
      <c r="G15" s="1367"/>
      <c r="H15" s="1367"/>
      <c r="I15" s="1367"/>
      <c r="J15" s="1367"/>
      <c r="K15" s="1367"/>
      <c r="L15" s="1367"/>
      <c r="M15" s="933"/>
      <c r="N15" s="933"/>
      <c r="O15" s="933"/>
      <c r="P15" s="933"/>
      <c r="Q15" s="933"/>
      <c r="R15" s="933"/>
      <c r="S15" s="933"/>
      <c r="T15" s="933"/>
      <c r="U15" s="888"/>
      <c r="V15" s="927"/>
      <c r="W15" s="34"/>
      <c r="X15" s="35"/>
      <c r="Y15" s="35"/>
      <c r="Z15" s="35"/>
      <c r="AA15" s="35"/>
      <c r="AB15" s="35"/>
      <c r="AC15" s="35"/>
      <c r="AD15" s="35"/>
    </row>
    <row r="16" spans="1:30" ht="19.5" customHeight="1" thickBot="1">
      <c r="A16" s="1274"/>
      <c r="B16" s="671" t="s">
        <v>82</v>
      </c>
      <c r="C16" s="1368"/>
      <c r="D16" s="1368"/>
      <c r="E16" s="1368"/>
      <c r="F16" s="1368"/>
      <c r="G16" s="1368"/>
      <c r="H16" s="1368"/>
      <c r="I16" s="1368"/>
      <c r="J16" s="1368"/>
      <c r="K16" s="1368"/>
      <c r="L16" s="1368"/>
      <c r="M16" s="934"/>
      <c r="N16" s="934"/>
      <c r="O16" s="934"/>
      <c r="P16" s="934"/>
      <c r="Q16" s="934"/>
      <c r="R16" s="934"/>
      <c r="S16" s="934"/>
      <c r="T16" s="934"/>
      <c r="U16" s="892"/>
      <c r="V16" s="928"/>
      <c r="W16" s="34"/>
      <c r="X16" s="35"/>
      <c r="Y16" s="35"/>
      <c r="Z16" s="35"/>
      <c r="AA16" s="35"/>
      <c r="AB16" s="35"/>
      <c r="AC16" s="35"/>
      <c r="AD16" s="35"/>
    </row>
    <row r="17" spans="1:30" ht="19.5" customHeight="1">
      <c r="A17" s="1275" t="s">
        <v>85</v>
      </c>
      <c r="B17" s="630" t="s">
        <v>81</v>
      </c>
      <c r="C17" s="926"/>
      <c r="D17" s="926"/>
      <c r="E17" s="926"/>
      <c r="F17" s="926"/>
      <c r="G17" s="926"/>
      <c r="H17" s="926"/>
      <c r="I17" s="926"/>
      <c r="J17" s="926"/>
      <c r="K17" s="926"/>
      <c r="L17" s="926"/>
      <c r="M17" s="1357" t="s">
        <v>535</v>
      </c>
      <c r="N17" s="1357"/>
      <c r="O17" s="1357"/>
      <c r="P17" s="1357"/>
      <c r="Q17" s="1357"/>
      <c r="R17" s="1357"/>
      <c r="S17" s="1357"/>
      <c r="T17" s="1357"/>
      <c r="U17" s="926"/>
      <c r="V17" s="923"/>
      <c r="W17" s="34"/>
      <c r="X17" s="35"/>
      <c r="Y17" s="35"/>
      <c r="Z17" s="35"/>
      <c r="AA17" s="35"/>
      <c r="AB17" s="35"/>
      <c r="AC17" s="35"/>
      <c r="AD17" s="35"/>
    </row>
    <row r="18" spans="1:30" ht="19.5" customHeight="1" thickBot="1">
      <c r="A18" s="1276"/>
      <c r="B18" s="629" t="s">
        <v>82</v>
      </c>
      <c r="C18" s="929"/>
      <c r="D18" s="929"/>
      <c r="E18" s="929"/>
      <c r="F18" s="929"/>
      <c r="G18" s="929"/>
      <c r="H18" s="929"/>
      <c r="I18" s="929"/>
      <c r="J18" s="929"/>
      <c r="K18" s="929"/>
      <c r="L18" s="929"/>
      <c r="M18" s="1358" t="s">
        <v>536</v>
      </c>
      <c r="N18" s="1358"/>
      <c r="O18" s="1358"/>
      <c r="P18" s="1358"/>
      <c r="Q18" s="1358"/>
      <c r="R18" s="1358"/>
      <c r="S18" s="1358"/>
      <c r="T18" s="1358"/>
      <c r="U18" s="929"/>
      <c r="V18" s="925"/>
      <c r="W18" s="34"/>
      <c r="X18" s="35"/>
      <c r="Y18" s="35"/>
      <c r="Z18" s="35"/>
      <c r="AA18" s="35"/>
      <c r="AB18" s="35"/>
      <c r="AC18" s="35"/>
      <c r="AD18" s="35"/>
    </row>
    <row r="19" spans="1:30" ht="19.5" customHeight="1">
      <c r="A19" s="1273" t="s">
        <v>86</v>
      </c>
      <c r="B19" s="670" t="s">
        <v>81</v>
      </c>
      <c r="C19" s="1360" t="s">
        <v>596</v>
      </c>
      <c r="D19" s="1361"/>
      <c r="E19" s="1361"/>
      <c r="F19" s="1361"/>
      <c r="G19" s="1361"/>
      <c r="H19" s="1361"/>
      <c r="I19" s="1361"/>
      <c r="J19" s="1361"/>
      <c r="K19" s="1361"/>
      <c r="L19" s="1361"/>
      <c r="M19" s="1361"/>
      <c r="N19" s="1361"/>
      <c r="O19" s="1361"/>
      <c r="P19" s="1361"/>
      <c r="Q19" s="1362"/>
      <c r="R19" s="933"/>
      <c r="S19" s="933"/>
      <c r="T19" s="933"/>
      <c r="U19" s="930"/>
      <c r="V19" s="927"/>
      <c r="W19" s="34"/>
      <c r="X19" s="35"/>
      <c r="Y19" s="35"/>
      <c r="Z19" s="35"/>
      <c r="AA19" s="35"/>
      <c r="AB19" s="35"/>
      <c r="AC19" s="35"/>
      <c r="AD19" s="35"/>
    </row>
    <row r="20" spans="1:23" ht="19.5" customHeight="1" thickBot="1">
      <c r="A20" s="1274"/>
      <c r="B20" s="671" t="s">
        <v>82</v>
      </c>
      <c r="C20" s="1359" t="s">
        <v>596</v>
      </c>
      <c r="D20" s="1359"/>
      <c r="E20" s="1359"/>
      <c r="F20" s="1359"/>
      <c r="G20" s="1359"/>
      <c r="H20" s="1359"/>
      <c r="I20" s="1359"/>
      <c r="J20" s="1359"/>
      <c r="K20" s="1366" t="s">
        <v>537</v>
      </c>
      <c r="L20" s="1366"/>
      <c r="M20" s="1366"/>
      <c r="N20" s="1366"/>
      <c r="O20" s="1366"/>
      <c r="P20" s="1366"/>
      <c r="Q20" s="1366"/>
      <c r="R20" s="1366"/>
      <c r="S20" s="880"/>
      <c r="T20" s="880"/>
      <c r="U20" s="890"/>
      <c r="V20" s="928"/>
      <c r="W20" s="34"/>
    </row>
    <row r="21" spans="1:32" ht="15" customHeight="1">
      <c r="A21" s="1275" t="s">
        <v>87</v>
      </c>
      <c r="B21" s="630" t="s">
        <v>81</v>
      </c>
      <c r="C21" s="669"/>
      <c r="D21" s="669"/>
      <c r="E21" s="669"/>
      <c r="F21" s="669"/>
      <c r="G21" s="669"/>
      <c r="H21" s="669"/>
      <c r="I21" s="669"/>
      <c r="J21" s="669"/>
      <c r="K21" s="669"/>
      <c r="L21" s="669"/>
      <c r="M21" s="669"/>
      <c r="N21" s="669"/>
      <c r="O21" s="669"/>
      <c r="P21" s="669"/>
      <c r="Q21" s="669"/>
      <c r="R21" s="669"/>
      <c r="S21" s="669"/>
      <c r="T21" s="669"/>
      <c r="U21" s="669"/>
      <c r="V21" s="923"/>
      <c r="W21" s="34"/>
      <c r="X21" s="158"/>
      <c r="Y21" s="158"/>
      <c r="Z21" s="158"/>
      <c r="AA21" s="158"/>
      <c r="AB21" s="158"/>
      <c r="AC21" s="158"/>
      <c r="AD21" s="158"/>
      <c r="AE21" s="158"/>
      <c r="AF21" s="158"/>
    </row>
    <row r="22" spans="1:23" ht="15" customHeight="1" thickBot="1">
      <c r="A22" s="1283"/>
      <c r="B22" s="666" t="s">
        <v>82</v>
      </c>
      <c r="C22" s="667"/>
      <c r="D22" s="667"/>
      <c r="E22" s="667"/>
      <c r="F22" s="667"/>
      <c r="G22" s="667"/>
      <c r="H22" s="667"/>
      <c r="I22" s="667"/>
      <c r="J22" s="667"/>
      <c r="K22" s="667"/>
      <c r="L22" s="667"/>
      <c r="M22" s="667"/>
      <c r="N22" s="667"/>
      <c r="O22" s="667"/>
      <c r="P22" s="667"/>
      <c r="Q22" s="667"/>
      <c r="R22" s="667"/>
      <c r="S22" s="667"/>
      <c r="T22" s="667"/>
      <c r="U22" s="667"/>
      <c r="V22" s="921"/>
      <c r="W22" s="34"/>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84" t="s">
        <v>137</v>
      </c>
      <c r="B25" s="1284"/>
      <c r="C25" s="1284"/>
      <c r="D25" s="1284"/>
      <c r="E25" s="1284"/>
      <c r="F25" s="1284"/>
      <c r="G25" s="1284"/>
      <c r="H25" s="1284"/>
      <c r="I25" s="1284"/>
      <c r="J25" s="1284"/>
      <c r="K25" s="1284"/>
      <c r="L25" s="1284"/>
      <c r="M25" s="1284"/>
      <c r="N25" s="1284"/>
      <c r="O25" s="1284"/>
      <c r="P25" s="1284"/>
      <c r="Q25" s="1284"/>
      <c r="R25" s="1284"/>
      <c r="S25" s="1284"/>
      <c r="T25" s="1284"/>
      <c r="U25" s="1284"/>
      <c r="V25" s="159"/>
      <c r="W25" s="159"/>
    </row>
    <row r="26" spans="1:23" ht="16.5" customHeight="1">
      <c r="A26" s="23"/>
      <c r="B26" s="36" t="s">
        <v>661</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232" t="s">
        <v>657</v>
      </c>
      <c r="N27" s="1232"/>
      <c r="O27" s="1232"/>
      <c r="P27" s="1232"/>
      <c r="Q27" s="1232"/>
      <c r="R27" s="1232"/>
      <c r="S27" s="75"/>
    </row>
    <row r="28" spans="1:19" ht="15.75">
      <c r="A28" s="19"/>
      <c r="B28" s="19"/>
      <c r="C28" s="1258" t="s">
        <v>88</v>
      </c>
      <c r="D28" s="1258"/>
      <c r="E28" s="1258"/>
      <c r="F28" s="1258"/>
      <c r="G28" s="133"/>
      <c r="H28" s="133"/>
      <c r="I28" s="133"/>
      <c r="J28" s="19"/>
      <c r="K28" s="19"/>
      <c r="L28" s="19"/>
      <c r="M28" s="1258" t="s">
        <v>74</v>
      </c>
      <c r="N28" s="1258"/>
      <c r="O28" s="1258"/>
      <c r="P28" s="1258"/>
      <c r="Q28" s="1258"/>
      <c r="R28" s="1258"/>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85" t="s">
        <v>133</v>
      </c>
      <c r="D31" s="1285"/>
      <c r="E31" s="1285"/>
      <c r="F31" s="1285"/>
      <c r="G31" s="628"/>
      <c r="H31" s="628"/>
      <c r="M31" s="1285" t="s">
        <v>69</v>
      </c>
      <c r="N31" s="1285"/>
      <c r="O31" s="1285"/>
      <c r="P31" s="1285"/>
      <c r="Q31" s="1285"/>
      <c r="R31" s="1285"/>
      <c r="S31" s="628"/>
    </row>
    <row r="32" spans="12:19" ht="15">
      <c r="L32" s="132"/>
      <c r="M32" s="132"/>
      <c r="N32" s="132"/>
      <c r="O32" s="132"/>
      <c r="P32" s="132"/>
      <c r="Q32" s="132"/>
      <c r="R32" s="132"/>
      <c r="S32" s="132"/>
    </row>
  </sheetData>
  <sheetProtection/>
  <mergeCells count="38">
    <mergeCell ref="E8:H8"/>
    <mergeCell ref="N8:Q8"/>
    <mergeCell ref="R8:U8"/>
    <mergeCell ref="A13:A14"/>
    <mergeCell ref="A10:B10"/>
    <mergeCell ref="A15:A16"/>
    <mergeCell ref="A11:A12"/>
    <mergeCell ref="C13:R13"/>
    <mergeCell ref="C14:Q14"/>
    <mergeCell ref="C11:K11"/>
    <mergeCell ref="M31:R31"/>
    <mergeCell ref="C28:F28"/>
    <mergeCell ref="C31:F31"/>
    <mergeCell ref="A25:U25"/>
    <mergeCell ref="M27:R27"/>
    <mergeCell ref="A1:K1"/>
    <mergeCell ref="N1:W1"/>
    <mergeCell ref="A2:K2"/>
    <mergeCell ref="N2:W2"/>
    <mergeCell ref="A4:W4"/>
    <mergeCell ref="A5:W5"/>
    <mergeCell ref="A6:W6"/>
    <mergeCell ref="A8:B8"/>
    <mergeCell ref="C8:D8"/>
    <mergeCell ref="I8:M8"/>
    <mergeCell ref="M28:R28"/>
    <mergeCell ref="K20:R20"/>
    <mergeCell ref="C12:K12"/>
    <mergeCell ref="C15:L16"/>
    <mergeCell ref="A19:A20"/>
    <mergeCell ref="A21:A22"/>
    <mergeCell ref="A9:B9"/>
    <mergeCell ref="M17:T17"/>
    <mergeCell ref="M18:T18"/>
    <mergeCell ref="C20:J20"/>
    <mergeCell ref="C19:Q19"/>
    <mergeCell ref="A17:A18"/>
    <mergeCell ref="L11:Q12"/>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33" t="s">
        <v>0</v>
      </c>
      <c r="B1" s="1233"/>
      <c r="C1" s="1233"/>
      <c r="D1" s="1233"/>
      <c r="E1" s="1234" t="s">
        <v>89</v>
      </c>
      <c r="F1" s="1234"/>
      <c r="G1" s="1234"/>
      <c r="H1" s="1234"/>
      <c r="I1" s="1234"/>
      <c r="J1" s="1234"/>
      <c r="K1" s="1234"/>
      <c r="L1" s="1234"/>
      <c r="M1" s="1234"/>
      <c r="N1" s="1234"/>
      <c r="O1" s="1234"/>
      <c r="P1" s="1234"/>
      <c r="Q1" s="1234"/>
      <c r="R1" s="1234"/>
      <c r="S1" s="1234"/>
      <c r="T1" s="1234"/>
      <c r="U1" s="1234"/>
      <c r="V1" s="1234"/>
      <c r="W1" s="1234"/>
      <c r="X1" s="1234"/>
      <c r="Y1" s="1234"/>
      <c r="Z1" s="1234"/>
      <c r="AB1" s="142"/>
    </row>
    <row r="2" spans="1:28" s="17" customFormat="1" ht="16.5" customHeight="1">
      <c r="A2" s="1197" t="s">
        <v>74</v>
      </c>
      <c r="B2" s="1197"/>
      <c r="C2" s="1197"/>
      <c r="D2" s="1197"/>
      <c r="E2" s="1234" t="s">
        <v>222</v>
      </c>
      <c r="F2" s="1234"/>
      <c r="G2" s="1234"/>
      <c r="H2" s="1234"/>
      <c r="I2" s="1234"/>
      <c r="J2" s="1234"/>
      <c r="K2" s="1234"/>
      <c r="L2" s="1234"/>
      <c r="M2" s="1234"/>
      <c r="N2" s="1234"/>
      <c r="O2" s="1234"/>
      <c r="P2" s="1234"/>
      <c r="Q2" s="1234"/>
      <c r="R2" s="1234"/>
      <c r="S2" s="1234"/>
      <c r="T2" s="1234"/>
      <c r="U2" s="1234"/>
      <c r="V2" s="1234"/>
      <c r="W2" s="1234"/>
      <c r="X2" s="1234"/>
      <c r="Y2" s="1234"/>
      <c r="Z2" s="1234"/>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235" t="s">
        <v>117</v>
      </c>
      <c r="B5" s="1238" t="s">
        <v>65</v>
      </c>
      <c r="C5" s="1244" t="s">
        <v>66</v>
      </c>
      <c r="D5" s="1244"/>
      <c r="E5" s="1244"/>
      <c r="F5" s="1244"/>
      <c r="G5" s="1244"/>
      <c r="H5" s="1244"/>
      <c r="I5" s="1244"/>
      <c r="J5" s="1244"/>
      <c r="K5" s="1244"/>
      <c r="L5" s="1244"/>
      <c r="M5" s="1244"/>
      <c r="N5" s="1244"/>
      <c r="O5" s="1244"/>
      <c r="P5" s="1244"/>
      <c r="Q5" s="1244"/>
      <c r="R5" s="1244"/>
      <c r="S5" s="1244"/>
      <c r="T5" s="1244"/>
      <c r="U5" s="1244"/>
      <c r="V5" s="1244"/>
      <c r="W5" s="1244"/>
      <c r="X5" s="1244"/>
      <c r="Y5" s="1244"/>
      <c r="Z5" s="166"/>
      <c r="AB5" s="143"/>
    </row>
    <row r="6" spans="1:28" s="27" customFormat="1" ht="28.5" customHeight="1">
      <c r="A6" s="1236"/>
      <c r="B6" s="1239"/>
      <c r="C6" s="1231" t="s">
        <v>67</v>
      </c>
      <c r="D6" s="1231"/>
      <c r="E6" s="1231"/>
      <c r="F6" s="1241" t="s">
        <v>191</v>
      </c>
      <c r="G6" s="1242"/>
      <c r="H6" s="1242"/>
      <c r="I6" s="1243"/>
      <c r="J6" s="1241" t="s">
        <v>146</v>
      </c>
      <c r="K6" s="1242"/>
      <c r="L6" s="1242"/>
      <c r="M6" s="1243"/>
      <c r="N6" s="1230" t="s">
        <v>147</v>
      </c>
      <c r="O6" s="1230"/>
      <c r="P6" s="1230"/>
      <c r="Q6" s="1230"/>
      <c r="R6" s="1230"/>
      <c r="S6" s="1230" t="s">
        <v>148</v>
      </c>
      <c r="T6" s="1230"/>
      <c r="U6" s="1230"/>
      <c r="V6" s="1230"/>
      <c r="W6" s="1230" t="s">
        <v>273</v>
      </c>
      <c r="X6" s="1230"/>
      <c r="Y6" s="1230"/>
      <c r="Z6" s="1230"/>
      <c r="AB6" s="142"/>
    </row>
    <row r="7" spans="1:28" s="26" customFormat="1" ht="29.25" customHeight="1">
      <c r="A7" s="1236"/>
      <c r="B7" s="1239"/>
      <c r="C7" s="1231" t="s">
        <v>68</v>
      </c>
      <c r="D7" s="1231"/>
      <c r="E7" s="1231"/>
      <c r="F7" s="157" t="s">
        <v>422</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237"/>
      <c r="B8" s="1240"/>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221</v>
      </c>
      <c r="C9" s="241" t="s">
        <v>224</v>
      </c>
      <c r="D9" s="40" t="s">
        <v>145</v>
      </c>
      <c r="E9" s="220" t="e">
        <f>VLOOKUP(D9,'DANH SACH H'!$A$2:$A$5,2,0)</f>
        <v>#N/A</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78">SUM(F9:Y9)</f>
        <v>30</v>
      </c>
      <c r="AB9" s="208">
        <v>45</v>
      </c>
    </row>
    <row r="10" spans="1:28" s="140" customFormat="1" ht="9">
      <c r="A10" s="135">
        <v>2</v>
      </c>
      <c r="B10" s="123" t="s">
        <v>73</v>
      </c>
      <c r="C10" s="225" t="s">
        <v>230</v>
      </c>
      <c r="D10" s="16" t="s">
        <v>145</v>
      </c>
      <c r="E10" s="167" t="e">
        <f>VLOOKUP(D10,'DANH SACH H'!$A$2:$A$5,2,0)</f>
        <v>#N/A</v>
      </c>
      <c r="F10" s="167">
        <v>4</v>
      </c>
      <c r="G10" s="167">
        <v>4</v>
      </c>
      <c r="H10" s="167">
        <v>4</v>
      </c>
      <c r="I10" s="167">
        <v>4</v>
      </c>
      <c r="J10" s="167">
        <v>4</v>
      </c>
      <c r="K10" s="167">
        <v>4</v>
      </c>
      <c r="L10" s="167">
        <v>4</v>
      </c>
      <c r="M10" s="167">
        <v>4</v>
      </c>
      <c r="N10" s="167">
        <v>4</v>
      </c>
      <c r="O10" s="167">
        <v>4</v>
      </c>
      <c r="P10" s="167">
        <v>4</v>
      </c>
      <c r="Q10" s="167">
        <v>4</v>
      </c>
      <c r="R10" s="167">
        <v>4</v>
      </c>
      <c r="S10" s="167">
        <v>4</v>
      </c>
      <c r="T10" s="167">
        <v>4</v>
      </c>
      <c r="U10" s="167">
        <v>4</v>
      </c>
      <c r="V10" s="167">
        <v>4</v>
      </c>
      <c r="W10" s="167">
        <v>4</v>
      </c>
      <c r="X10" s="167">
        <v>3</v>
      </c>
      <c r="Y10" s="167"/>
      <c r="Z10" s="221"/>
      <c r="AA10" s="208">
        <f t="shared" si="0"/>
        <v>75</v>
      </c>
      <c r="AB10" s="208">
        <v>75</v>
      </c>
    </row>
    <row r="11" spans="1:28" s="140" customFormat="1" ht="9">
      <c r="A11" s="135">
        <v>3</v>
      </c>
      <c r="B11" s="123" t="s">
        <v>71</v>
      </c>
      <c r="C11" s="225" t="s">
        <v>231</v>
      </c>
      <c r="D11" s="16" t="s">
        <v>145</v>
      </c>
      <c r="E11" s="167" t="e">
        <f>VLOOKUP(D11,'DANH SACH H'!$A$2:$A$5,2,0)</f>
        <v>#N/A</v>
      </c>
      <c r="F11" s="167">
        <v>8</v>
      </c>
      <c r="G11" s="167">
        <v>8</v>
      </c>
      <c r="H11" s="167">
        <v>8</v>
      </c>
      <c r="I11" s="167">
        <v>8</v>
      </c>
      <c r="J11" s="167">
        <v>8</v>
      </c>
      <c r="K11" s="167">
        <v>8</v>
      </c>
      <c r="L11" s="167">
        <v>8</v>
      </c>
      <c r="M11" s="167">
        <v>4</v>
      </c>
      <c r="N11" s="167"/>
      <c r="O11" s="167"/>
      <c r="P11" s="167"/>
      <c r="Q11" s="167"/>
      <c r="R11" s="167"/>
      <c r="S11" s="167"/>
      <c r="T11" s="167"/>
      <c r="U11" s="167"/>
      <c r="V11" s="167"/>
      <c r="W11" s="167"/>
      <c r="X11" s="167"/>
      <c r="Y11" s="167"/>
      <c r="Z11" s="221"/>
      <c r="AA11" s="208">
        <f t="shared" si="0"/>
        <v>60</v>
      </c>
      <c r="AB11" s="208">
        <v>120</v>
      </c>
    </row>
    <row r="12" spans="1:28" s="140" customFormat="1" ht="9">
      <c r="A12" s="135">
        <v>4</v>
      </c>
      <c r="B12" s="123" t="s">
        <v>69</v>
      </c>
      <c r="C12" s="225" t="s">
        <v>232</v>
      </c>
      <c r="D12" s="16" t="s">
        <v>145</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t="s">
        <v>181</v>
      </c>
      <c r="U12" s="167"/>
      <c r="V12" s="167"/>
      <c r="W12" s="167"/>
      <c r="X12" s="167"/>
      <c r="Y12" s="167"/>
      <c r="Z12" s="221"/>
      <c r="AA12" s="208">
        <f>SUM(F12:Y12)</f>
        <v>60</v>
      </c>
      <c r="AB12" s="208">
        <v>60</v>
      </c>
    </row>
    <row r="13" spans="1:28" s="140" customFormat="1" ht="9">
      <c r="A13" s="135">
        <v>5</v>
      </c>
      <c r="B13" s="123" t="s">
        <v>71</v>
      </c>
      <c r="C13" s="225" t="s">
        <v>233</v>
      </c>
      <c r="D13" s="16" t="s">
        <v>145</v>
      </c>
      <c r="E13" s="167" t="e">
        <f>VLOOKUP(D13,'DANH SACH H'!$A$2:$A$5,2,0)</f>
        <v>#N/A</v>
      </c>
      <c r="F13" s="167">
        <v>8</v>
      </c>
      <c r="G13" s="167">
        <v>8</v>
      </c>
      <c r="H13" s="167">
        <v>8</v>
      </c>
      <c r="I13" s="167">
        <v>8</v>
      </c>
      <c r="J13" s="167">
        <v>8</v>
      </c>
      <c r="K13" s="167">
        <v>8</v>
      </c>
      <c r="L13" s="167">
        <v>8</v>
      </c>
      <c r="M13" s="167">
        <v>8</v>
      </c>
      <c r="N13" s="167">
        <v>8</v>
      </c>
      <c r="O13" s="167">
        <v>3</v>
      </c>
      <c r="P13" s="167"/>
      <c r="Q13" s="167"/>
      <c r="R13" s="167"/>
      <c r="S13" s="167"/>
      <c r="T13" s="167"/>
      <c r="U13" s="167"/>
      <c r="V13" s="167"/>
      <c r="W13" s="167"/>
      <c r="X13" s="167"/>
      <c r="Y13" s="167"/>
      <c r="Z13" s="221"/>
      <c r="AA13" s="208">
        <f t="shared" si="0"/>
        <v>75</v>
      </c>
      <c r="AB13" s="208">
        <v>45</v>
      </c>
    </row>
    <row r="14" spans="1:28" s="140" customFormat="1" ht="9">
      <c r="A14" s="135">
        <v>7</v>
      </c>
      <c r="B14" s="136" t="s">
        <v>138</v>
      </c>
      <c r="C14" s="15" t="s">
        <v>142</v>
      </c>
      <c r="D14" s="16" t="s">
        <v>145</v>
      </c>
      <c r="E14" s="167" t="e">
        <f>VLOOKUP(D14,'DANH SACH H'!$A$2:$A$5,2,0)</f>
        <v>#N/A</v>
      </c>
      <c r="F14" s="167">
        <v>4</v>
      </c>
      <c r="G14" s="167">
        <v>4</v>
      </c>
      <c r="H14" s="167">
        <v>4</v>
      </c>
      <c r="I14" s="167">
        <v>4</v>
      </c>
      <c r="J14" s="167">
        <v>4</v>
      </c>
      <c r="K14" s="167">
        <v>4</v>
      </c>
      <c r="L14" s="167">
        <v>4</v>
      </c>
      <c r="M14" s="167">
        <v>4</v>
      </c>
      <c r="N14" s="167">
        <v>4</v>
      </c>
      <c r="O14" s="167">
        <v>4</v>
      </c>
      <c r="P14" s="167">
        <v>4</v>
      </c>
      <c r="Q14" s="167">
        <v>4</v>
      </c>
      <c r="R14" s="167">
        <v>4</v>
      </c>
      <c r="S14" s="167">
        <v>4</v>
      </c>
      <c r="T14" s="167">
        <v>4</v>
      </c>
      <c r="U14" s="167">
        <v>8</v>
      </c>
      <c r="V14" s="167">
        <v>8</v>
      </c>
      <c r="W14" s="167">
        <v>8</v>
      </c>
      <c r="X14" s="167">
        <v>8</v>
      </c>
      <c r="Y14" s="167">
        <v>6</v>
      </c>
      <c r="Z14" s="221"/>
      <c r="AA14" s="208">
        <f t="shared" si="0"/>
        <v>98</v>
      </c>
      <c r="AB14" s="237">
        <v>64</v>
      </c>
    </row>
    <row r="15" spans="1:28" s="140" customFormat="1" ht="9">
      <c r="A15" s="135">
        <v>8</v>
      </c>
      <c r="B15" s="136" t="s">
        <v>138</v>
      </c>
      <c r="C15" s="15" t="s">
        <v>143</v>
      </c>
      <c r="D15" s="16" t="s">
        <v>145</v>
      </c>
      <c r="E15" s="167" t="e">
        <f>VLOOKUP(D15,'DANH SACH H'!$A$2:$A$5,2,0)</f>
        <v>#N/A</v>
      </c>
      <c r="F15" s="167">
        <v>4</v>
      </c>
      <c r="G15" s="167">
        <v>4</v>
      </c>
      <c r="H15" s="167">
        <v>4</v>
      </c>
      <c r="I15" s="167">
        <v>4</v>
      </c>
      <c r="J15" s="167">
        <v>4</v>
      </c>
      <c r="K15" s="167">
        <v>4</v>
      </c>
      <c r="L15" s="167">
        <v>4</v>
      </c>
      <c r="M15" s="167">
        <v>4</v>
      </c>
      <c r="N15" s="167">
        <v>4</v>
      </c>
      <c r="O15" s="167">
        <v>4</v>
      </c>
      <c r="P15" s="167">
        <v>4</v>
      </c>
      <c r="Q15" s="167">
        <v>3</v>
      </c>
      <c r="R15" s="167"/>
      <c r="S15" s="167"/>
      <c r="T15" s="167"/>
      <c r="U15" s="167"/>
      <c r="V15" s="167"/>
      <c r="W15" s="167"/>
      <c r="X15" s="167"/>
      <c r="Y15" s="167"/>
      <c r="Z15" s="221"/>
      <c r="AA15" s="208">
        <f t="shared" si="0"/>
        <v>47</v>
      </c>
      <c r="AB15" s="238">
        <v>90</v>
      </c>
    </row>
    <row r="16" spans="1:28" s="140" customFormat="1" ht="9">
      <c r="A16" s="135">
        <v>9</v>
      </c>
      <c r="B16" s="136" t="s">
        <v>138</v>
      </c>
      <c r="C16" s="15" t="s">
        <v>144</v>
      </c>
      <c r="D16" s="16" t="s">
        <v>145</v>
      </c>
      <c r="E16" s="167" t="e">
        <f>VLOOKUP(D16,'DANH SACH H'!$A$2:$A$5,2,0)</f>
        <v>#N/A</v>
      </c>
      <c r="F16" s="167">
        <v>4</v>
      </c>
      <c r="G16" s="167">
        <v>4</v>
      </c>
      <c r="H16" s="167">
        <v>4</v>
      </c>
      <c r="I16" s="167">
        <v>4</v>
      </c>
      <c r="J16" s="167">
        <v>4</v>
      </c>
      <c r="K16" s="167">
        <v>4</v>
      </c>
      <c r="L16" s="167">
        <v>4</v>
      </c>
      <c r="M16" s="167">
        <v>4</v>
      </c>
      <c r="N16" s="167"/>
      <c r="O16" s="167"/>
      <c r="P16" s="167"/>
      <c r="Q16" s="167"/>
      <c r="R16" s="167"/>
      <c r="S16" s="167"/>
      <c r="T16" s="167"/>
      <c r="U16" s="167"/>
      <c r="V16" s="167"/>
      <c r="W16" s="167"/>
      <c r="X16" s="167"/>
      <c r="Y16" s="167"/>
      <c r="Z16" s="221"/>
      <c r="AA16" s="208">
        <f t="shared" si="0"/>
        <v>32</v>
      </c>
      <c r="AB16" s="238">
        <v>32</v>
      </c>
    </row>
    <row r="17" spans="1:28" s="140" customFormat="1" ht="9.75" thickBot="1">
      <c r="A17" s="135">
        <v>10</v>
      </c>
      <c r="B17" s="136" t="s">
        <v>138</v>
      </c>
      <c r="C17" s="15" t="s">
        <v>150</v>
      </c>
      <c r="D17" s="16" t="s">
        <v>145</v>
      </c>
      <c r="E17" s="167" t="e">
        <f>VLOOKUP(D17,'DANH SACH H'!$A$2:$A$5,2,0)</f>
        <v>#N/A</v>
      </c>
      <c r="F17" s="167"/>
      <c r="G17" s="167"/>
      <c r="H17" s="167"/>
      <c r="I17" s="167"/>
      <c r="J17" s="167"/>
      <c r="K17" s="167"/>
      <c r="L17" s="167"/>
      <c r="M17" s="167"/>
      <c r="N17" s="167"/>
      <c r="O17" s="167">
        <v>4</v>
      </c>
      <c r="P17" s="167">
        <v>4</v>
      </c>
      <c r="Q17" s="167">
        <v>4</v>
      </c>
      <c r="R17" s="167">
        <v>4</v>
      </c>
      <c r="S17" s="167">
        <v>4</v>
      </c>
      <c r="T17" s="167">
        <v>4</v>
      </c>
      <c r="U17" s="167">
        <v>4</v>
      </c>
      <c r="V17" s="167">
        <v>4</v>
      </c>
      <c r="W17" s="167"/>
      <c r="X17" s="167"/>
      <c r="Y17" s="167"/>
      <c r="Z17" s="221"/>
      <c r="AA17" s="208">
        <f t="shared" si="0"/>
        <v>32</v>
      </c>
      <c r="AB17" s="239">
        <v>32</v>
      </c>
    </row>
    <row r="18" spans="1:28" s="140" customFormat="1" ht="10.5" thickBot="1" thickTop="1">
      <c r="A18" s="210">
        <v>11</v>
      </c>
      <c r="B18" s="224" t="s">
        <v>71</v>
      </c>
      <c r="C18" s="240" t="s">
        <v>124</v>
      </c>
      <c r="D18" s="125" t="s">
        <v>145</v>
      </c>
      <c r="E18" s="118" t="e">
        <f>VLOOKUP(D18,'DANH SACH H'!$A$2:$A$5,2,0)</f>
        <v>#N/A</v>
      </c>
      <c r="F18" s="222"/>
      <c r="G18" s="222"/>
      <c r="H18" s="222"/>
      <c r="I18" s="222"/>
      <c r="J18" s="222"/>
      <c r="K18" s="222"/>
      <c r="L18" s="222"/>
      <c r="M18" s="222"/>
      <c r="N18" s="222"/>
      <c r="O18" s="222"/>
      <c r="P18" s="222"/>
      <c r="Q18" s="222"/>
      <c r="R18" s="222"/>
      <c r="S18" s="222"/>
      <c r="T18" s="222"/>
      <c r="U18" s="222"/>
      <c r="V18" s="222"/>
      <c r="W18" s="222"/>
      <c r="X18" s="222"/>
      <c r="Y18" s="222"/>
      <c r="Z18" s="223"/>
      <c r="AA18" s="208">
        <f t="shared" si="0"/>
        <v>0</v>
      </c>
      <c r="AB18" s="208"/>
    </row>
    <row r="19" spans="1:28" s="140" customFormat="1" ht="9">
      <c r="A19" s="163">
        <v>1</v>
      </c>
      <c r="B19" s="232" t="s">
        <v>244</v>
      </c>
      <c r="C19" s="241" t="s">
        <v>224</v>
      </c>
      <c r="D19" s="40" t="s">
        <v>223</v>
      </c>
      <c r="E19" s="220" t="e">
        <f>VLOOKUP(D19,'DANH SACH H'!$A$2:$A$5,2,0)</f>
        <v>#N/A</v>
      </c>
      <c r="F19" s="220">
        <v>4</v>
      </c>
      <c r="G19" s="220">
        <v>4</v>
      </c>
      <c r="H19" s="220">
        <v>4</v>
      </c>
      <c r="I19" s="220">
        <v>4</v>
      </c>
      <c r="J19" s="220">
        <v>4</v>
      </c>
      <c r="K19" s="220">
        <v>4</v>
      </c>
      <c r="L19" s="220">
        <v>4</v>
      </c>
      <c r="M19" s="220">
        <v>4</v>
      </c>
      <c r="N19" s="220">
        <v>4</v>
      </c>
      <c r="O19" s="220">
        <v>4</v>
      </c>
      <c r="P19" s="220">
        <v>4</v>
      </c>
      <c r="Q19" s="220">
        <v>4</v>
      </c>
      <c r="R19" s="220">
        <v>4</v>
      </c>
      <c r="S19" s="220">
        <v>4</v>
      </c>
      <c r="T19" s="220">
        <v>4</v>
      </c>
      <c r="U19" s="220"/>
      <c r="V19" s="220"/>
      <c r="W19" s="220"/>
      <c r="X19" s="220"/>
      <c r="Y19" s="220"/>
      <c r="Z19" s="220"/>
      <c r="AA19" s="242">
        <f t="shared" si="0"/>
        <v>60</v>
      </c>
      <c r="AB19" s="208">
        <v>30</v>
      </c>
    </row>
    <row r="20" spans="1:28" s="140" customFormat="1" ht="9">
      <c r="A20" s="135">
        <v>2</v>
      </c>
      <c r="B20" s="123" t="s">
        <v>158</v>
      </c>
      <c r="C20" s="243" t="s">
        <v>182</v>
      </c>
      <c r="D20" s="16" t="s">
        <v>223</v>
      </c>
      <c r="E20" s="167" t="e">
        <f>VLOOKUP(D20,'DANH SACH H'!$A$2:$A$5,2,0)</f>
        <v>#N/A</v>
      </c>
      <c r="F20" s="167">
        <v>4</v>
      </c>
      <c r="G20" s="167">
        <v>4</v>
      </c>
      <c r="H20" s="167">
        <v>4</v>
      </c>
      <c r="I20" s="167">
        <v>4</v>
      </c>
      <c r="J20" s="167">
        <v>4</v>
      </c>
      <c r="K20" s="167">
        <v>4</v>
      </c>
      <c r="L20" s="167">
        <v>4</v>
      </c>
      <c r="M20" s="167">
        <v>4</v>
      </c>
      <c r="N20" s="167">
        <v>4</v>
      </c>
      <c r="O20" s="167">
        <v>4</v>
      </c>
      <c r="P20" s="167">
        <v>4</v>
      </c>
      <c r="Q20" s="167">
        <v>1</v>
      </c>
      <c r="R20" s="167"/>
      <c r="S20" s="167"/>
      <c r="T20" s="167"/>
      <c r="U20" s="167"/>
      <c r="V20" s="167"/>
      <c r="W20" s="167"/>
      <c r="X20" s="167"/>
      <c r="Y20" s="167"/>
      <c r="Z20" s="167"/>
      <c r="AA20" s="244">
        <f t="shared" si="0"/>
        <v>45</v>
      </c>
      <c r="AB20" s="208">
        <v>45</v>
      </c>
    </row>
    <row r="21" spans="1:28" s="140" customFormat="1" ht="9">
      <c r="A21" s="135">
        <v>4</v>
      </c>
      <c r="B21" s="123" t="s">
        <v>138</v>
      </c>
      <c r="C21" s="243" t="s">
        <v>225</v>
      </c>
      <c r="D21" s="16" t="s">
        <v>223</v>
      </c>
      <c r="E21" s="167" t="e">
        <f>VLOOKUP(D21,'DANH SACH H'!$A$2:$A$5,2,0)</f>
        <v>#N/A</v>
      </c>
      <c r="F21" s="167">
        <v>4</v>
      </c>
      <c r="G21" s="167">
        <v>4</v>
      </c>
      <c r="H21" s="167">
        <v>4</v>
      </c>
      <c r="I21" s="167">
        <v>4</v>
      </c>
      <c r="J21" s="167">
        <v>4</v>
      </c>
      <c r="K21" s="167">
        <v>4</v>
      </c>
      <c r="L21" s="167">
        <v>4</v>
      </c>
      <c r="M21" s="167">
        <v>4</v>
      </c>
      <c r="N21" s="167">
        <v>4</v>
      </c>
      <c r="O21" s="167">
        <v>4</v>
      </c>
      <c r="P21" s="167">
        <v>4</v>
      </c>
      <c r="Q21" s="167">
        <v>4</v>
      </c>
      <c r="R21" s="167">
        <v>4</v>
      </c>
      <c r="S21" s="167">
        <v>4</v>
      </c>
      <c r="T21" s="167">
        <v>4</v>
      </c>
      <c r="U21" s="167"/>
      <c r="V21" s="167"/>
      <c r="W21" s="167"/>
      <c r="X21" s="167"/>
      <c r="Y21" s="167"/>
      <c r="Z21" s="167"/>
      <c r="AA21" s="244">
        <f t="shared" si="0"/>
        <v>60</v>
      </c>
      <c r="AB21" s="208">
        <v>75</v>
      </c>
    </row>
    <row r="22" spans="1:28" s="140" customFormat="1" ht="9">
      <c r="A22" s="135">
        <v>5</v>
      </c>
      <c r="B22" s="123" t="s">
        <v>136</v>
      </c>
      <c r="C22" s="243" t="s">
        <v>226</v>
      </c>
      <c r="D22" s="16" t="s">
        <v>223</v>
      </c>
      <c r="E22" s="167" t="e">
        <f>VLOOKUP(D22,'DANH SACH H'!$A$2:$A$5,2,0)</f>
        <v>#N/A</v>
      </c>
      <c r="F22" s="167">
        <v>8</v>
      </c>
      <c r="G22" s="167">
        <v>8</v>
      </c>
      <c r="H22" s="167">
        <v>8</v>
      </c>
      <c r="I22" s="167">
        <v>8</v>
      </c>
      <c r="J22" s="167">
        <v>8</v>
      </c>
      <c r="K22" s="167">
        <v>8</v>
      </c>
      <c r="L22" s="167">
        <v>8</v>
      </c>
      <c r="M22" s="167">
        <v>4</v>
      </c>
      <c r="N22" s="167"/>
      <c r="O22" s="167"/>
      <c r="P22" s="167"/>
      <c r="Q22" s="167"/>
      <c r="R22" s="167"/>
      <c r="S22" s="167"/>
      <c r="T22" s="167"/>
      <c r="U22" s="167"/>
      <c r="V22" s="167"/>
      <c r="W22" s="167"/>
      <c r="X22" s="167"/>
      <c r="Y22" s="167"/>
      <c r="Z22" s="167"/>
      <c r="AA22" s="244">
        <f t="shared" si="0"/>
        <v>60</v>
      </c>
      <c r="AB22" s="208">
        <v>30</v>
      </c>
    </row>
    <row r="23" spans="1:28" s="140" customFormat="1" ht="9">
      <c r="A23" s="135">
        <v>6</v>
      </c>
      <c r="B23" s="152" t="s">
        <v>70</v>
      </c>
      <c r="C23" s="243" t="s">
        <v>227</v>
      </c>
      <c r="D23" s="16" t="s">
        <v>223</v>
      </c>
      <c r="E23" s="167" t="e">
        <f>VLOOKUP(D23,'DANH SACH H'!$A$2:$A$5,2,0)</f>
        <v>#N/A</v>
      </c>
      <c r="F23" s="167">
        <v>8</v>
      </c>
      <c r="G23" s="167">
        <v>8</v>
      </c>
      <c r="H23" s="167">
        <v>8</v>
      </c>
      <c r="I23" s="167">
        <v>8</v>
      </c>
      <c r="J23" s="167">
        <v>8</v>
      </c>
      <c r="K23" s="167">
        <v>8</v>
      </c>
      <c r="L23" s="167">
        <v>8</v>
      </c>
      <c r="M23" s="167">
        <v>4</v>
      </c>
      <c r="N23" s="167"/>
      <c r="O23" s="167"/>
      <c r="P23" s="167"/>
      <c r="Q23" s="167"/>
      <c r="R23" s="167"/>
      <c r="S23" s="167"/>
      <c r="T23" s="167"/>
      <c r="U23" s="167"/>
      <c r="V23" s="167"/>
      <c r="W23" s="167"/>
      <c r="X23" s="167"/>
      <c r="Y23" s="167"/>
      <c r="Z23" s="167"/>
      <c r="AA23" s="244">
        <f>SUM(F23:Y23)</f>
        <v>60</v>
      </c>
      <c r="AB23" s="208">
        <v>60</v>
      </c>
    </row>
    <row r="24" spans="1:28" s="140" customFormat="1" ht="9">
      <c r="A24" s="135">
        <v>7</v>
      </c>
      <c r="B24" s="123" t="s">
        <v>136</v>
      </c>
      <c r="C24" s="243" t="s">
        <v>229</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SUM(F24:Y24)</f>
        <v>60</v>
      </c>
      <c r="AB24" s="208"/>
    </row>
    <row r="25" spans="1:28" s="140" customFormat="1" ht="20.25" customHeight="1" thickBot="1">
      <c r="A25" s="135">
        <v>8</v>
      </c>
      <c r="B25" s="152" t="s">
        <v>92</v>
      </c>
      <c r="C25" s="243" t="s">
        <v>228</v>
      </c>
      <c r="D25" s="16" t="s">
        <v>223</v>
      </c>
      <c r="E25" s="167" t="e">
        <f>VLOOKUP(D25,'DANH SACH H'!$A$2:$A$5,2,0)</f>
        <v>#N/A</v>
      </c>
      <c r="F25" s="167">
        <v>8</v>
      </c>
      <c r="G25" s="167">
        <v>8</v>
      </c>
      <c r="H25" s="167">
        <v>8</v>
      </c>
      <c r="I25" s="167">
        <v>8</v>
      </c>
      <c r="J25" s="167">
        <v>8</v>
      </c>
      <c r="K25" s="167">
        <v>8</v>
      </c>
      <c r="L25" s="167">
        <v>8</v>
      </c>
      <c r="M25" s="167">
        <v>8</v>
      </c>
      <c r="N25" s="167">
        <v>8</v>
      </c>
      <c r="O25" s="167">
        <v>8</v>
      </c>
      <c r="P25" s="167">
        <v>8</v>
      </c>
      <c r="Q25" s="167">
        <v>2</v>
      </c>
      <c r="R25" s="167"/>
      <c r="S25" s="167"/>
      <c r="T25" s="167"/>
      <c r="U25" s="167"/>
      <c r="V25" s="167"/>
      <c r="W25" s="167"/>
      <c r="X25" s="167"/>
      <c r="Y25" s="167"/>
      <c r="Z25" s="167"/>
      <c r="AA25" s="244">
        <f t="shared" si="0"/>
        <v>90</v>
      </c>
      <c r="AB25" s="208">
        <v>90</v>
      </c>
    </row>
    <row r="26" spans="1:28" s="140" customFormat="1" ht="9">
      <c r="A26" s="210"/>
      <c r="B26" s="611" t="s">
        <v>138</v>
      </c>
      <c r="C26" s="235" t="s">
        <v>246</v>
      </c>
      <c r="D26" s="16" t="s">
        <v>438</v>
      </c>
      <c r="E26" s="167">
        <v>15</v>
      </c>
      <c r="F26" s="222"/>
      <c r="G26" s="222"/>
      <c r="H26" s="222"/>
      <c r="I26" s="222"/>
      <c r="J26" s="222"/>
      <c r="K26" s="222"/>
      <c r="L26" s="222"/>
      <c r="M26" s="222">
        <v>4</v>
      </c>
      <c r="N26" s="222">
        <v>4</v>
      </c>
      <c r="O26" s="222">
        <v>4</v>
      </c>
      <c r="P26" s="222">
        <v>4</v>
      </c>
      <c r="Q26" s="222">
        <v>4</v>
      </c>
      <c r="R26" s="222">
        <v>4</v>
      </c>
      <c r="S26" s="222">
        <v>4</v>
      </c>
      <c r="T26" s="222">
        <v>4</v>
      </c>
      <c r="U26" s="222"/>
      <c r="V26" s="222"/>
      <c r="W26" s="222"/>
      <c r="X26" s="222"/>
      <c r="Y26" s="222"/>
      <c r="Z26" s="222"/>
      <c r="AA26" s="612"/>
      <c r="AB26" s="208"/>
    </row>
    <row r="27" spans="1:28" s="140" customFormat="1" ht="13.5" customHeight="1" thickBot="1">
      <c r="A27" s="219">
        <v>9</v>
      </c>
      <c r="B27" s="229"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5">
        <f t="shared" si="0"/>
        <v>0</v>
      </c>
      <c r="AB27" s="208"/>
    </row>
    <row r="28" spans="1:28" s="140" customFormat="1" ht="9">
      <c r="A28" s="163">
        <v>1</v>
      </c>
      <c r="B28" s="232" t="s">
        <v>138</v>
      </c>
      <c r="C28" s="246" t="s">
        <v>234</v>
      </c>
      <c r="D28" s="40" t="s">
        <v>216</v>
      </c>
      <c r="E28" s="220" t="e">
        <f>VLOOKUP(D28,'DANH SACH H'!$A$2:$A$5,2,0)</f>
        <v>#REF!</v>
      </c>
      <c r="F28" s="220">
        <v>4</v>
      </c>
      <c r="G28" s="220">
        <v>4</v>
      </c>
      <c r="H28" s="220">
        <v>4</v>
      </c>
      <c r="I28" s="220">
        <v>4</v>
      </c>
      <c r="J28" s="220">
        <v>4</v>
      </c>
      <c r="K28" s="220">
        <v>4</v>
      </c>
      <c r="L28" s="220">
        <v>4</v>
      </c>
      <c r="M28" s="220">
        <v>2</v>
      </c>
      <c r="N28" s="220"/>
      <c r="O28" s="220"/>
      <c r="P28" s="220"/>
      <c r="Q28" s="220"/>
      <c r="R28" s="220"/>
      <c r="S28" s="220"/>
      <c r="T28" s="220"/>
      <c r="U28" s="220"/>
      <c r="V28" s="220"/>
      <c r="W28" s="220"/>
      <c r="X28" s="220"/>
      <c r="Y28" s="220"/>
      <c r="Z28" s="236"/>
      <c r="AA28" s="208">
        <f t="shared" si="0"/>
        <v>30</v>
      </c>
      <c r="AB28" s="208">
        <v>30</v>
      </c>
    </row>
    <row r="29" spans="1:28" s="140" customFormat="1" ht="9">
      <c r="A29" s="135">
        <v>2</v>
      </c>
      <c r="B29" s="136" t="s">
        <v>138</v>
      </c>
      <c r="C29" s="225" t="s">
        <v>235</v>
      </c>
      <c r="D29" s="16" t="s">
        <v>216</v>
      </c>
      <c r="E29" s="167" t="e">
        <f>VLOOKUP(D29,'DANH SACH H'!$A$2:$A$5,2,0)</f>
        <v>#REF!</v>
      </c>
      <c r="F29" s="167">
        <v>4</v>
      </c>
      <c r="G29" s="167">
        <v>4</v>
      </c>
      <c r="H29" s="167">
        <v>4</v>
      </c>
      <c r="I29" s="167">
        <v>4</v>
      </c>
      <c r="J29" s="167">
        <v>4</v>
      </c>
      <c r="K29" s="167">
        <v>4</v>
      </c>
      <c r="L29" s="167">
        <v>4</v>
      </c>
      <c r="M29" s="167">
        <v>4</v>
      </c>
      <c r="N29" s="167">
        <v>4</v>
      </c>
      <c r="O29" s="167">
        <v>4</v>
      </c>
      <c r="P29" s="167">
        <v>4</v>
      </c>
      <c r="Q29" s="167">
        <v>4</v>
      </c>
      <c r="R29" s="167">
        <v>4</v>
      </c>
      <c r="S29" s="167">
        <v>4</v>
      </c>
      <c r="T29" s="167">
        <v>4</v>
      </c>
      <c r="U29" s="167"/>
      <c r="V29" s="167"/>
      <c r="W29" s="167"/>
      <c r="X29" s="167"/>
      <c r="Y29" s="167"/>
      <c r="Z29" s="221"/>
      <c r="AA29" s="208">
        <f t="shared" si="0"/>
        <v>60</v>
      </c>
      <c r="AB29" s="208">
        <v>45</v>
      </c>
    </row>
    <row r="30" spans="1:28" s="140" customFormat="1" ht="9">
      <c r="A30" s="135">
        <v>3</v>
      </c>
      <c r="B30" s="123" t="s">
        <v>130</v>
      </c>
      <c r="C30" s="225" t="s">
        <v>236</v>
      </c>
      <c r="D30" s="16" t="s">
        <v>216</v>
      </c>
      <c r="E30" s="167" t="e">
        <f>VLOOKUP(D30,'DANH SACH H'!$A$2:$A$5,2,0)</f>
        <v>#REF!</v>
      </c>
      <c r="F30" s="167">
        <v>4</v>
      </c>
      <c r="G30" s="167">
        <v>4</v>
      </c>
      <c r="H30" s="167">
        <v>4</v>
      </c>
      <c r="I30" s="167">
        <v>4</v>
      </c>
      <c r="J30" s="167">
        <v>4</v>
      </c>
      <c r="K30" s="167">
        <v>4</v>
      </c>
      <c r="L30" s="167">
        <v>4</v>
      </c>
      <c r="M30" s="167">
        <v>2</v>
      </c>
      <c r="N30" s="167"/>
      <c r="O30" s="167"/>
      <c r="P30" s="167"/>
      <c r="Q30" s="167"/>
      <c r="R30" s="167"/>
      <c r="S30" s="167"/>
      <c r="T30" s="167"/>
      <c r="U30" s="167"/>
      <c r="V30" s="167"/>
      <c r="W30" s="167"/>
      <c r="X30" s="167"/>
      <c r="Y30" s="167"/>
      <c r="Z30" s="221"/>
      <c r="AA30" s="208">
        <f t="shared" si="0"/>
        <v>30</v>
      </c>
      <c r="AB30" s="208">
        <v>75</v>
      </c>
    </row>
    <row r="31" spans="1:28" s="140" customFormat="1" ht="9">
      <c r="A31" s="135">
        <v>4</v>
      </c>
      <c r="B31" s="123" t="s">
        <v>92</v>
      </c>
      <c r="C31" s="225" t="s">
        <v>241</v>
      </c>
      <c r="D31" s="16" t="s">
        <v>216</v>
      </c>
      <c r="E31" s="167" t="e">
        <f>VLOOKUP(D31,'DANH SACH H'!$A$2:$A$5,2,0)</f>
        <v>#REF!</v>
      </c>
      <c r="F31" s="167">
        <v>8</v>
      </c>
      <c r="G31" s="167">
        <v>8</v>
      </c>
      <c r="H31" s="167">
        <v>8</v>
      </c>
      <c r="I31" s="167">
        <v>8</v>
      </c>
      <c r="J31" s="167">
        <v>8</v>
      </c>
      <c r="K31" s="167">
        <v>8</v>
      </c>
      <c r="L31" s="167">
        <v>8</v>
      </c>
      <c r="M31" s="167">
        <v>8</v>
      </c>
      <c r="N31" s="167">
        <v>8</v>
      </c>
      <c r="O31" s="167">
        <v>8</v>
      </c>
      <c r="P31" s="167">
        <v>8</v>
      </c>
      <c r="Q31" s="167">
        <v>8</v>
      </c>
      <c r="R31" s="167">
        <v>8</v>
      </c>
      <c r="S31" s="167">
        <v>8</v>
      </c>
      <c r="T31" s="167">
        <v>8</v>
      </c>
      <c r="U31" s="167"/>
      <c r="V31" s="167"/>
      <c r="W31" s="167"/>
      <c r="X31" s="167"/>
      <c r="Y31" s="167"/>
      <c r="Z31" s="221"/>
      <c r="AA31" s="208">
        <f t="shared" si="0"/>
        <v>120</v>
      </c>
      <c r="AB31" s="208">
        <v>45</v>
      </c>
    </row>
    <row r="32" spans="1:28" s="140" customFormat="1" ht="9">
      <c r="A32" s="135">
        <v>5</v>
      </c>
      <c r="B32" s="123" t="s">
        <v>70</v>
      </c>
      <c r="C32" s="225" t="s">
        <v>275</v>
      </c>
      <c r="D32" s="16" t="s">
        <v>216</v>
      </c>
      <c r="E32" s="167" t="e">
        <f>VLOOKUP(D32,'DANH SACH H'!$A$2:$A$5,2,0)</f>
        <v>#REF!</v>
      </c>
      <c r="F32" s="167">
        <v>8</v>
      </c>
      <c r="G32" s="167">
        <v>8</v>
      </c>
      <c r="H32" s="167">
        <v>8</v>
      </c>
      <c r="I32" s="167">
        <v>8</v>
      </c>
      <c r="J32" s="167">
        <v>8</v>
      </c>
      <c r="K32" s="167">
        <v>8</v>
      </c>
      <c r="L32" s="167">
        <v>8</v>
      </c>
      <c r="M32" s="167">
        <v>4</v>
      </c>
      <c r="N32" s="167"/>
      <c r="O32" s="167"/>
      <c r="P32" s="167"/>
      <c r="Q32" s="167"/>
      <c r="R32" s="167"/>
      <c r="S32" s="167"/>
      <c r="T32" s="167"/>
      <c r="U32" s="167"/>
      <c r="V32" s="167"/>
      <c r="W32" s="167"/>
      <c r="X32" s="167"/>
      <c r="Y32" s="167"/>
      <c r="Z32" s="221"/>
      <c r="AA32" s="208">
        <f t="shared" si="0"/>
        <v>60</v>
      </c>
      <c r="AB32" s="208">
        <v>90</v>
      </c>
    </row>
    <row r="33" spans="1:28" s="140" customFormat="1" ht="9">
      <c r="A33" s="135">
        <v>6</v>
      </c>
      <c r="B33" s="123" t="s">
        <v>130</v>
      </c>
      <c r="C33" s="225" t="s">
        <v>276</v>
      </c>
      <c r="D33" s="16" t="s">
        <v>216</v>
      </c>
      <c r="E33" s="167" t="e">
        <f>VLOOKUP(D33,'DANH SACH H'!$A$2:$A$5,2,0)</f>
        <v>#REF!</v>
      </c>
      <c r="F33" s="167">
        <v>8</v>
      </c>
      <c r="G33" s="167">
        <v>8</v>
      </c>
      <c r="H33" s="167">
        <v>8</v>
      </c>
      <c r="I33" s="167">
        <v>8</v>
      </c>
      <c r="J33" s="167">
        <v>8</v>
      </c>
      <c r="K33" s="167">
        <v>8</v>
      </c>
      <c r="L33" s="167">
        <v>8</v>
      </c>
      <c r="M33" s="167">
        <v>4</v>
      </c>
      <c r="N33" s="167"/>
      <c r="O33" s="167"/>
      <c r="P33" s="167"/>
      <c r="Q33" s="167"/>
      <c r="R33" s="167"/>
      <c r="S33" s="167"/>
      <c r="T33" s="167"/>
      <c r="U33" s="167"/>
      <c r="V33" s="167"/>
      <c r="W33" s="167"/>
      <c r="X33" s="167"/>
      <c r="Y33" s="167"/>
      <c r="Z33" s="221"/>
      <c r="AA33" s="208">
        <f t="shared" si="0"/>
        <v>60</v>
      </c>
      <c r="AB33" s="208"/>
    </row>
    <row r="34" spans="1:28" s="140" customFormat="1" ht="9">
      <c r="A34" s="135">
        <v>7</v>
      </c>
      <c r="B34" s="136" t="s">
        <v>138</v>
      </c>
      <c r="C34" s="225" t="s">
        <v>142</v>
      </c>
      <c r="D34" s="16" t="s">
        <v>216</v>
      </c>
      <c r="E34" s="167" t="e">
        <f>VLOOKUP(D34,'DANH SACH H'!$A$2:$A$5,2,0)</f>
        <v>#REF!</v>
      </c>
      <c r="F34" s="167">
        <v>4</v>
      </c>
      <c r="G34" s="167">
        <v>4</v>
      </c>
      <c r="H34" s="167">
        <v>4</v>
      </c>
      <c r="I34" s="167">
        <v>4</v>
      </c>
      <c r="J34" s="167">
        <v>4</v>
      </c>
      <c r="K34" s="167">
        <v>4</v>
      </c>
      <c r="L34" s="167">
        <v>4</v>
      </c>
      <c r="M34" s="167">
        <v>4</v>
      </c>
      <c r="N34" s="167">
        <v>4</v>
      </c>
      <c r="O34" s="167">
        <v>4</v>
      </c>
      <c r="P34" s="167">
        <v>4</v>
      </c>
      <c r="Q34" s="167">
        <v>4</v>
      </c>
      <c r="R34" s="167">
        <v>4</v>
      </c>
      <c r="S34" s="167">
        <v>4</v>
      </c>
      <c r="T34" s="167">
        <v>4</v>
      </c>
      <c r="U34" s="167">
        <v>4</v>
      </c>
      <c r="V34" s="167"/>
      <c r="W34" s="167"/>
      <c r="X34" s="167"/>
      <c r="Y34" s="167"/>
      <c r="Z34" s="221"/>
      <c r="AA34" s="208">
        <f t="shared" si="0"/>
        <v>64</v>
      </c>
      <c r="AB34" s="208">
        <v>48</v>
      </c>
    </row>
    <row r="35" spans="1:28" s="140" customFormat="1" ht="9">
      <c r="A35" s="135">
        <v>8</v>
      </c>
      <c r="B35" s="136" t="s">
        <v>138</v>
      </c>
      <c r="C35" s="225" t="s">
        <v>143</v>
      </c>
      <c r="D35" s="16" t="s">
        <v>216</v>
      </c>
      <c r="E35" s="167" t="e">
        <f>VLOOKUP(D35,'DANH SACH H'!$A$2:$A$5,2,0)</f>
        <v>#REF!</v>
      </c>
      <c r="F35" s="167">
        <v>4</v>
      </c>
      <c r="G35" s="167">
        <v>4</v>
      </c>
      <c r="H35" s="167">
        <v>4</v>
      </c>
      <c r="I35" s="167">
        <v>4</v>
      </c>
      <c r="J35" s="167">
        <v>4</v>
      </c>
      <c r="K35" s="167">
        <v>4</v>
      </c>
      <c r="L35" s="167">
        <v>4</v>
      </c>
      <c r="M35" s="167">
        <v>4</v>
      </c>
      <c r="N35" s="167">
        <v>4</v>
      </c>
      <c r="O35" s="167">
        <v>4</v>
      </c>
      <c r="P35" s="167">
        <v>4</v>
      </c>
      <c r="Q35" s="167">
        <v>4</v>
      </c>
      <c r="R35" s="167">
        <v>4</v>
      </c>
      <c r="S35" s="167">
        <v>4</v>
      </c>
      <c r="T35" s="167">
        <v>4</v>
      </c>
      <c r="U35" s="167">
        <v>8</v>
      </c>
      <c r="V35" s="167">
        <v>8</v>
      </c>
      <c r="W35" s="167">
        <v>8</v>
      </c>
      <c r="X35" s="167">
        <v>6</v>
      </c>
      <c r="Y35" s="167"/>
      <c r="Z35" s="221"/>
      <c r="AA35" s="208">
        <f t="shared" si="0"/>
        <v>90</v>
      </c>
      <c r="AB35" s="208">
        <v>45</v>
      </c>
    </row>
    <row r="36" spans="1:28" s="140" customFormat="1" ht="9">
      <c r="A36" s="135">
        <v>9</v>
      </c>
      <c r="B36" s="136" t="s">
        <v>138</v>
      </c>
      <c r="C36" s="225" t="s">
        <v>144</v>
      </c>
      <c r="D36" s="16" t="s">
        <v>216</v>
      </c>
      <c r="E36" s="167" t="e">
        <f>VLOOKUP(D36,'DANH SACH H'!$A$2:$A$5,2,0)</f>
        <v>#REF!</v>
      </c>
      <c r="F36" s="167">
        <v>4</v>
      </c>
      <c r="G36" s="167">
        <v>4</v>
      </c>
      <c r="H36" s="167">
        <v>4</v>
      </c>
      <c r="I36" s="167">
        <v>4</v>
      </c>
      <c r="J36" s="167">
        <v>4</v>
      </c>
      <c r="K36" s="167">
        <v>4</v>
      </c>
      <c r="L36" s="167">
        <v>4</v>
      </c>
      <c r="M36" s="167">
        <v>4</v>
      </c>
      <c r="N36" s="167"/>
      <c r="O36" s="167"/>
      <c r="P36" s="167"/>
      <c r="Q36" s="167"/>
      <c r="R36" s="167"/>
      <c r="S36" s="167"/>
      <c r="T36" s="167"/>
      <c r="U36" s="167"/>
      <c r="V36" s="167"/>
      <c r="W36" s="167"/>
      <c r="X36" s="167"/>
      <c r="Y36" s="167"/>
      <c r="Z36" s="221"/>
      <c r="AA36" s="208">
        <f t="shared" si="0"/>
        <v>32</v>
      </c>
      <c r="AB36" s="208">
        <v>32</v>
      </c>
    </row>
    <row r="37" spans="1:28" s="140" customFormat="1" ht="9">
      <c r="A37" s="135">
        <v>10</v>
      </c>
      <c r="B37" s="136" t="s">
        <v>138</v>
      </c>
      <c r="C37" s="225" t="s">
        <v>150</v>
      </c>
      <c r="D37" s="16" t="s">
        <v>216</v>
      </c>
      <c r="E37" s="167" t="e">
        <f>VLOOKUP(D37,'DANH SACH H'!$A$2:$A$5,2,0)</f>
        <v>#REF!</v>
      </c>
      <c r="F37" s="167">
        <v>4</v>
      </c>
      <c r="G37" s="167">
        <v>4</v>
      </c>
      <c r="H37" s="167">
        <v>4</v>
      </c>
      <c r="I37" s="167">
        <v>4</v>
      </c>
      <c r="J37" s="167">
        <v>4</v>
      </c>
      <c r="K37" s="167">
        <v>4</v>
      </c>
      <c r="L37" s="167">
        <v>4</v>
      </c>
      <c r="M37" s="167">
        <v>4</v>
      </c>
      <c r="N37" s="169"/>
      <c r="O37" s="167"/>
      <c r="P37" s="167"/>
      <c r="Q37" s="167"/>
      <c r="R37" s="167"/>
      <c r="S37" s="167"/>
      <c r="T37" s="167"/>
      <c r="U37" s="167"/>
      <c r="V37" s="167"/>
      <c r="W37" s="167"/>
      <c r="X37" s="167"/>
      <c r="Y37" s="167"/>
      <c r="Z37" s="221"/>
      <c r="AA37" s="208">
        <f t="shared" si="0"/>
        <v>32</v>
      </c>
      <c r="AB37" s="208">
        <v>32</v>
      </c>
    </row>
    <row r="38" spans="1:28" s="140" customFormat="1" ht="9.75" thickBot="1">
      <c r="A38" s="219">
        <v>11</v>
      </c>
      <c r="B38" s="229"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4"/>
      <c r="AA38" s="208">
        <f t="shared" si="0"/>
        <v>0</v>
      </c>
      <c r="AB38" s="208"/>
    </row>
    <row r="39" spans="1:28" s="140" customFormat="1" ht="9">
      <c r="A39" s="163">
        <v>1</v>
      </c>
      <c r="B39" s="233" t="s">
        <v>158</v>
      </c>
      <c r="C39" s="246" t="s">
        <v>234</v>
      </c>
      <c r="D39" s="40" t="s">
        <v>214</v>
      </c>
      <c r="E39" s="220" t="e">
        <f>VLOOKUP(D39,'DANH SACH H'!$A$2:$A$5,2,0)</f>
        <v>#N/A</v>
      </c>
      <c r="F39" s="220">
        <v>4</v>
      </c>
      <c r="G39" s="220">
        <v>4</v>
      </c>
      <c r="H39" s="220">
        <v>4</v>
      </c>
      <c r="I39" s="220">
        <v>4</v>
      </c>
      <c r="J39" s="220">
        <v>4</v>
      </c>
      <c r="K39" s="220">
        <v>4</v>
      </c>
      <c r="L39" s="220">
        <v>4</v>
      </c>
      <c r="M39" s="220">
        <v>2</v>
      </c>
      <c r="N39" s="220"/>
      <c r="O39" s="220"/>
      <c r="P39" s="220"/>
      <c r="Q39" s="220"/>
      <c r="R39" s="220"/>
      <c r="S39" s="220"/>
      <c r="T39" s="220"/>
      <c r="U39" s="220"/>
      <c r="V39" s="220"/>
      <c r="W39" s="220"/>
      <c r="X39" s="220"/>
      <c r="Y39" s="220"/>
      <c r="Z39" s="236"/>
      <c r="AA39" s="208">
        <f t="shared" si="0"/>
        <v>30</v>
      </c>
      <c r="AB39" s="208">
        <v>75</v>
      </c>
    </row>
    <row r="40" spans="1:28" s="140" customFormat="1" ht="9">
      <c r="A40" s="135">
        <v>2</v>
      </c>
      <c r="B40" s="152" t="s">
        <v>138</v>
      </c>
      <c r="C40" s="225" t="s">
        <v>235</v>
      </c>
      <c r="D40" s="16" t="s">
        <v>214</v>
      </c>
      <c r="E40" s="167" t="e">
        <f>VLOOKUP(D40,'DANH SACH H'!$A$2:$A$5,2,0)</f>
        <v>#N/A</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45</v>
      </c>
    </row>
    <row r="41" spans="1:28" s="140" customFormat="1" ht="9">
      <c r="A41" s="135">
        <v>3</v>
      </c>
      <c r="B41" s="247" t="s">
        <v>130</v>
      </c>
      <c r="C41" s="225" t="s">
        <v>236</v>
      </c>
      <c r="D41" s="16" t="s">
        <v>214</v>
      </c>
      <c r="E41" s="167" t="e">
        <f>VLOOKUP(D41,'DANH SACH H'!$A$2:$A$5,2,0)</f>
        <v>#N/A</v>
      </c>
      <c r="F41" s="167">
        <v>4</v>
      </c>
      <c r="G41" s="167">
        <v>4</v>
      </c>
      <c r="H41" s="167">
        <v>4</v>
      </c>
      <c r="I41" s="167">
        <v>4</v>
      </c>
      <c r="J41" s="167">
        <v>4</v>
      </c>
      <c r="K41" s="167">
        <v>4</v>
      </c>
      <c r="L41" s="167">
        <v>4</v>
      </c>
      <c r="M41" s="167">
        <v>2</v>
      </c>
      <c r="N41" s="167"/>
      <c r="O41" s="167"/>
      <c r="P41" s="167"/>
      <c r="Q41" s="167"/>
      <c r="R41" s="167"/>
      <c r="S41" s="167"/>
      <c r="T41" s="167"/>
      <c r="U41" s="167"/>
      <c r="V41" s="167"/>
      <c r="W41" s="167"/>
      <c r="X41" s="167"/>
      <c r="Y41" s="167"/>
      <c r="Z41" s="221"/>
      <c r="AA41" s="208">
        <f t="shared" si="0"/>
        <v>30</v>
      </c>
      <c r="AB41" s="208">
        <v>60</v>
      </c>
    </row>
    <row r="42" spans="1:28" s="140" customFormat="1" ht="9">
      <c r="A42" s="135">
        <v>4</v>
      </c>
      <c r="B42" s="136" t="s">
        <v>73</v>
      </c>
      <c r="C42" s="225" t="s">
        <v>237</v>
      </c>
      <c r="D42" s="16" t="s">
        <v>214</v>
      </c>
      <c r="E42" s="167" t="e">
        <f>VLOOKUP(D42,'DANH SACH H'!$A$2:$A$5,2,0)</f>
        <v>#N/A</v>
      </c>
      <c r="F42" s="167">
        <v>4</v>
      </c>
      <c r="G42" s="167">
        <v>4</v>
      </c>
      <c r="H42" s="167">
        <v>4</v>
      </c>
      <c r="I42" s="167">
        <v>4</v>
      </c>
      <c r="J42" s="167">
        <v>4</v>
      </c>
      <c r="K42" s="167">
        <v>4</v>
      </c>
      <c r="L42" s="167">
        <v>4</v>
      </c>
      <c r="M42" s="167">
        <v>4</v>
      </c>
      <c r="N42" s="167">
        <v>4</v>
      </c>
      <c r="O42" s="167">
        <v>4</v>
      </c>
      <c r="P42" s="167">
        <v>4</v>
      </c>
      <c r="Q42" s="167">
        <v>1</v>
      </c>
      <c r="R42" s="167"/>
      <c r="S42" s="167"/>
      <c r="T42" s="167"/>
      <c r="U42" s="167"/>
      <c r="V42" s="167"/>
      <c r="W42" s="167"/>
      <c r="X42" s="167"/>
      <c r="Y42" s="167"/>
      <c r="Z42" s="221"/>
      <c r="AA42" s="208">
        <f t="shared" si="0"/>
        <v>45</v>
      </c>
      <c r="AB42" s="208">
        <v>30</v>
      </c>
    </row>
    <row r="43" spans="1:28" s="140" customFormat="1" ht="9">
      <c r="A43" s="135">
        <v>5</v>
      </c>
      <c r="B43" s="123" t="s">
        <v>69</v>
      </c>
      <c r="C43" s="225" t="s">
        <v>238</v>
      </c>
      <c r="D43" s="16" t="s">
        <v>214</v>
      </c>
      <c r="E43" s="167" t="e">
        <f>VLOOKUP(D43,'DANH SACH H'!$A$2:$A$5,2,0)</f>
        <v>#N/A</v>
      </c>
      <c r="F43" s="167">
        <v>8</v>
      </c>
      <c r="G43" s="167">
        <v>8</v>
      </c>
      <c r="H43" s="167">
        <v>8</v>
      </c>
      <c r="I43" s="167">
        <v>8</v>
      </c>
      <c r="J43" s="167">
        <v>8</v>
      </c>
      <c r="K43" s="167">
        <v>8</v>
      </c>
      <c r="L43" s="167">
        <v>8</v>
      </c>
      <c r="M43" s="167">
        <v>8</v>
      </c>
      <c r="N43" s="167">
        <v>8</v>
      </c>
      <c r="O43" s="167">
        <v>8</v>
      </c>
      <c r="P43" s="167">
        <v>8</v>
      </c>
      <c r="Q43" s="167">
        <v>8</v>
      </c>
      <c r="R43" s="167">
        <v>8</v>
      </c>
      <c r="S43" s="167">
        <v>8</v>
      </c>
      <c r="T43" s="167">
        <v>8</v>
      </c>
      <c r="U43" s="167"/>
      <c r="V43" s="167"/>
      <c r="W43" s="167"/>
      <c r="X43" s="167"/>
      <c r="Y43" s="167"/>
      <c r="Z43" s="221"/>
      <c r="AA43" s="208">
        <f t="shared" si="0"/>
        <v>120</v>
      </c>
      <c r="AB43" s="208">
        <v>150</v>
      </c>
    </row>
    <row r="44" spans="1:28" s="140" customFormat="1" ht="9">
      <c r="A44" s="135">
        <v>6</v>
      </c>
      <c r="B44" s="312" t="s">
        <v>130</v>
      </c>
      <c r="C44" s="225" t="s">
        <v>432</v>
      </c>
      <c r="D44" s="16" t="s">
        <v>214</v>
      </c>
      <c r="E44" s="167" t="e">
        <f>VLOOKUP(D44,'DANH SACH H'!$A$2:$A$5,2,0)</f>
        <v>#N/A</v>
      </c>
      <c r="F44" s="167">
        <v>8</v>
      </c>
      <c r="G44" s="167">
        <v>8</v>
      </c>
      <c r="H44" s="167">
        <v>8</v>
      </c>
      <c r="I44" s="167">
        <v>8</v>
      </c>
      <c r="J44" s="167">
        <v>8</v>
      </c>
      <c r="K44" s="167">
        <v>8</v>
      </c>
      <c r="L44" s="167">
        <v>8</v>
      </c>
      <c r="M44" s="167">
        <v>8</v>
      </c>
      <c r="N44" s="167">
        <v>8</v>
      </c>
      <c r="O44" s="167">
        <v>8</v>
      </c>
      <c r="P44" s="167">
        <v>8</v>
      </c>
      <c r="Q44" s="167">
        <v>8</v>
      </c>
      <c r="R44" s="167">
        <v>8</v>
      </c>
      <c r="S44" s="167">
        <v>8</v>
      </c>
      <c r="T44" s="167">
        <v>8</v>
      </c>
      <c r="U44" s="167">
        <v>8</v>
      </c>
      <c r="V44" s="167">
        <v>8</v>
      </c>
      <c r="W44" s="167">
        <v>8</v>
      </c>
      <c r="X44" s="167">
        <v>6</v>
      </c>
      <c r="Y44" s="167"/>
      <c r="Z44" s="221"/>
      <c r="AA44" s="208">
        <f t="shared" si="0"/>
        <v>150</v>
      </c>
      <c r="AB44" s="208"/>
    </row>
    <row r="45" spans="1:28" s="140" customFormat="1" ht="9">
      <c r="A45" s="135">
        <v>7</v>
      </c>
      <c r="B45" s="152" t="s">
        <v>70</v>
      </c>
      <c r="C45" s="225" t="s">
        <v>239</v>
      </c>
      <c r="D45" s="16" t="s">
        <v>214</v>
      </c>
      <c r="E45" s="167" t="e">
        <f>VLOOKUP(D45,'DANH SACH H'!$A$2:$A$5,2,0)</f>
        <v>#N/A</v>
      </c>
      <c r="F45" s="167">
        <v>8</v>
      </c>
      <c r="G45" s="167">
        <v>8</v>
      </c>
      <c r="H45" s="167">
        <v>8</v>
      </c>
      <c r="I45" s="167">
        <v>8</v>
      </c>
      <c r="J45" s="167">
        <v>8</v>
      </c>
      <c r="K45" s="167">
        <v>8</v>
      </c>
      <c r="L45" s="167">
        <v>8</v>
      </c>
      <c r="M45" s="167">
        <v>4</v>
      </c>
      <c r="N45" s="167"/>
      <c r="O45" s="167"/>
      <c r="P45" s="167"/>
      <c r="Q45" s="167"/>
      <c r="R45" s="167"/>
      <c r="S45" s="167"/>
      <c r="T45" s="167"/>
      <c r="U45" s="167"/>
      <c r="V45" s="167"/>
      <c r="W45" s="167"/>
      <c r="X45" s="167"/>
      <c r="Y45" s="167"/>
      <c r="Z45" s="221"/>
      <c r="AA45" s="208">
        <f t="shared" si="0"/>
        <v>60</v>
      </c>
      <c r="AB45" s="208">
        <v>120</v>
      </c>
    </row>
    <row r="46" spans="1:28" s="140" customFormat="1" ht="9">
      <c r="A46" s="210"/>
      <c r="B46" s="152" t="s">
        <v>70</v>
      </c>
      <c r="C46" s="225" t="s">
        <v>433</v>
      </c>
      <c r="D46" s="16" t="s">
        <v>214</v>
      </c>
      <c r="E46" s="167" t="e">
        <f>VLOOKUP(D46,'DANH SACH H'!$A$2:$A$5,2,0)</f>
        <v>#N/A</v>
      </c>
      <c r="F46" s="167">
        <v>8</v>
      </c>
      <c r="G46" s="167">
        <v>8</v>
      </c>
      <c r="H46" s="167">
        <v>8</v>
      </c>
      <c r="I46" s="167">
        <v>8</v>
      </c>
      <c r="J46" s="167">
        <v>8</v>
      </c>
      <c r="K46" s="167">
        <v>8</v>
      </c>
      <c r="L46" s="167">
        <v>8</v>
      </c>
      <c r="M46" s="167">
        <v>4</v>
      </c>
      <c r="N46" s="222"/>
      <c r="O46" s="222"/>
      <c r="P46" s="222"/>
      <c r="Q46" s="222"/>
      <c r="R46" s="222"/>
      <c r="S46" s="222"/>
      <c r="T46" s="222"/>
      <c r="U46" s="222"/>
      <c r="V46" s="222"/>
      <c r="W46" s="222"/>
      <c r="X46" s="222"/>
      <c r="Y46" s="222"/>
      <c r="Z46" s="223"/>
      <c r="AA46" s="208">
        <f t="shared" si="0"/>
        <v>60</v>
      </c>
      <c r="AB46" s="208"/>
    </row>
    <row r="47" spans="1:28" s="140" customFormat="1" ht="12" customHeight="1" thickBot="1">
      <c r="A47" s="219">
        <v>8</v>
      </c>
      <c r="B47" s="229"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4"/>
      <c r="AA47" s="208">
        <f t="shared" si="0"/>
        <v>0</v>
      </c>
      <c r="AB47" s="208"/>
    </row>
    <row r="48" spans="1:28" s="140" customFormat="1" ht="10.5" customHeight="1" thickBot="1">
      <c r="A48" s="163">
        <v>1</v>
      </c>
      <c r="B48" s="233" t="s">
        <v>138</v>
      </c>
      <c r="C48" s="248" t="s">
        <v>242</v>
      </c>
      <c r="D48" s="40" t="s">
        <v>217</v>
      </c>
      <c r="E48" s="220" t="e">
        <f>VLOOKUP(D48,'DANH SACH H'!$A$2:$A$5,2,0)</f>
        <v>#REF!</v>
      </c>
      <c r="F48" s="220">
        <v>8</v>
      </c>
      <c r="G48" s="220">
        <v>8</v>
      </c>
      <c r="H48" s="220">
        <v>8</v>
      </c>
      <c r="I48" s="220">
        <v>8</v>
      </c>
      <c r="J48" s="220">
        <v>8</v>
      </c>
      <c r="K48" s="220">
        <v>8</v>
      </c>
      <c r="L48" s="220">
        <v>8</v>
      </c>
      <c r="M48" s="220">
        <v>4</v>
      </c>
      <c r="N48" s="220"/>
      <c r="O48" s="220"/>
      <c r="P48" s="220"/>
      <c r="Q48" s="220"/>
      <c r="R48" s="220"/>
      <c r="S48" s="220"/>
      <c r="T48" s="220"/>
      <c r="U48" s="220"/>
      <c r="V48" s="220"/>
      <c r="W48" s="220"/>
      <c r="X48" s="220"/>
      <c r="Y48" s="220"/>
      <c r="Z48" s="236"/>
      <c r="AA48" s="208">
        <f t="shared" si="0"/>
        <v>60</v>
      </c>
      <c r="AB48" s="208">
        <v>75</v>
      </c>
    </row>
    <row r="49" spans="1:28" s="140" customFormat="1" ht="9">
      <c r="A49" s="135"/>
      <c r="B49" s="123" t="s">
        <v>271</v>
      </c>
      <c r="C49" s="243" t="s">
        <v>272</v>
      </c>
      <c r="D49" s="40" t="s">
        <v>217</v>
      </c>
      <c r="E49" s="220" t="e">
        <f>VLOOKUP(D49,'DANH SACH H'!$A$2:$A$5,2,0)</f>
        <v>#REF!</v>
      </c>
      <c r="F49" s="167">
        <v>8</v>
      </c>
      <c r="G49" s="167">
        <v>8</v>
      </c>
      <c r="H49" s="167"/>
      <c r="I49" s="167"/>
      <c r="J49" s="167"/>
      <c r="K49" s="167"/>
      <c r="L49" s="167"/>
      <c r="M49" s="167"/>
      <c r="N49" s="167"/>
      <c r="O49" s="167"/>
      <c r="P49" s="167"/>
      <c r="Q49" s="167"/>
      <c r="R49" s="167"/>
      <c r="S49" s="167"/>
      <c r="T49" s="167"/>
      <c r="U49" s="167"/>
      <c r="V49" s="167"/>
      <c r="W49" s="167"/>
      <c r="X49" s="167"/>
      <c r="Y49" s="167"/>
      <c r="Z49" s="221"/>
      <c r="AA49" s="208">
        <f t="shared" si="0"/>
        <v>16</v>
      </c>
      <c r="AB49" s="208"/>
    </row>
    <row r="50" spans="1:28" s="140" customFormat="1" ht="9">
      <c r="A50" s="135">
        <v>2</v>
      </c>
      <c r="B50" s="247" t="s">
        <v>130</v>
      </c>
      <c r="C50" s="322" t="s">
        <v>236</v>
      </c>
      <c r="D50" s="16" t="s">
        <v>217</v>
      </c>
      <c r="E50" s="167" t="e">
        <f>VLOOKUP(D50,'DANH SACH H'!$A$2:$A$5,2,0)</f>
        <v>#REF!</v>
      </c>
      <c r="F50" s="167">
        <v>8</v>
      </c>
      <c r="G50" s="167">
        <v>8</v>
      </c>
      <c r="H50" s="167">
        <v>8</v>
      </c>
      <c r="I50" s="167">
        <v>6</v>
      </c>
      <c r="J50" s="167"/>
      <c r="K50" s="167"/>
      <c r="L50" s="167"/>
      <c r="M50" s="167"/>
      <c r="N50" s="167"/>
      <c r="O50" s="167"/>
      <c r="P50" s="167"/>
      <c r="Q50" s="167"/>
      <c r="R50" s="167"/>
      <c r="S50" s="167"/>
      <c r="T50" s="167"/>
      <c r="U50" s="167"/>
      <c r="V50" s="167"/>
      <c r="W50" s="167"/>
      <c r="X50" s="167"/>
      <c r="Y50" s="167"/>
      <c r="Z50" s="221"/>
      <c r="AA50" s="208">
        <f t="shared" si="0"/>
        <v>30</v>
      </c>
      <c r="AB50" s="208">
        <v>45</v>
      </c>
    </row>
    <row r="51" spans="1:28" s="140" customFormat="1" ht="9">
      <c r="A51" s="135"/>
      <c r="B51" s="123" t="s">
        <v>92</v>
      </c>
      <c r="C51" s="225" t="s">
        <v>275</v>
      </c>
      <c r="D51" s="16" t="s">
        <v>217</v>
      </c>
      <c r="E51" s="167" t="e">
        <f>VLOOKUP(D51,'DANH SACH H'!$A$2:$A$5,2,0)</f>
        <v>#REF!</v>
      </c>
      <c r="F51" s="167">
        <v>8</v>
      </c>
      <c r="G51" s="167">
        <v>8</v>
      </c>
      <c r="H51" s="167">
        <v>8</v>
      </c>
      <c r="I51" s="167">
        <v>8</v>
      </c>
      <c r="J51" s="167">
        <v>8</v>
      </c>
      <c r="K51" s="167">
        <v>8</v>
      </c>
      <c r="L51" s="167">
        <v>8</v>
      </c>
      <c r="M51" s="167">
        <v>4</v>
      </c>
      <c r="N51" s="167"/>
      <c r="O51" s="167"/>
      <c r="P51" s="167"/>
      <c r="Q51" s="167"/>
      <c r="R51" s="167"/>
      <c r="S51" s="167"/>
      <c r="T51" s="167"/>
      <c r="U51" s="167"/>
      <c r="V51" s="167"/>
      <c r="W51" s="167"/>
      <c r="X51" s="167"/>
      <c r="Y51" s="167"/>
      <c r="Z51" s="221"/>
      <c r="AA51" s="208">
        <f t="shared" si="0"/>
        <v>60</v>
      </c>
      <c r="AB51" s="208"/>
    </row>
    <row r="52" spans="1:28" s="140" customFormat="1" ht="9">
      <c r="A52" s="135"/>
      <c r="B52" s="123" t="s">
        <v>130</v>
      </c>
      <c r="C52" s="225" t="s">
        <v>276</v>
      </c>
      <c r="D52" s="16" t="s">
        <v>217</v>
      </c>
      <c r="E52" s="167" t="e">
        <f>VLOOKUP(D52,'DANH SACH H'!$A$2:$A$5,2,0)</f>
        <v>#REF!</v>
      </c>
      <c r="F52" s="167"/>
      <c r="G52" s="167"/>
      <c r="H52" s="167"/>
      <c r="I52" s="167"/>
      <c r="J52" s="167">
        <v>8</v>
      </c>
      <c r="K52" s="167">
        <v>8</v>
      </c>
      <c r="L52" s="167">
        <v>8</v>
      </c>
      <c r="M52" s="167">
        <v>8</v>
      </c>
      <c r="N52" s="167">
        <v>8</v>
      </c>
      <c r="O52" s="167">
        <v>8</v>
      </c>
      <c r="P52" s="167">
        <v>8</v>
      </c>
      <c r="Q52" s="167">
        <v>4</v>
      </c>
      <c r="R52" s="167"/>
      <c r="S52" s="167"/>
      <c r="T52" s="167"/>
      <c r="U52" s="167"/>
      <c r="V52" s="167"/>
      <c r="W52" s="167"/>
      <c r="X52" s="167"/>
      <c r="Y52" s="167"/>
      <c r="Z52" s="221"/>
      <c r="AA52" s="208">
        <f t="shared" si="0"/>
        <v>60</v>
      </c>
      <c r="AB52" s="208"/>
    </row>
    <row r="53" spans="1:28" s="140" customFormat="1" ht="9">
      <c r="A53" s="135">
        <v>4</v>
      </c>
      <c r="B53" s="123" t="s">
        <v>136</v>
      </c>
      <c r="D53" s="16" t="s">
        <v>217</v>
      </c>
      <c r="E53" s="167" t="e">
        <f>VLOOKUP(D53,'DANH SACH H'!$A$2:$A$5,2,0)</f>
        <v>#REF!</v>
      </c>
      <c r="F53" s="167"/>
      <c r="G53" s="167"/>
      <c r="H53" s="167"/>
      <c r="I53" s="167">
        <v>8</v>
      </c>
      <c r="J53" s="167">
        <v>8</v>
      </c>
      <c r="K53" s="167">
        <v>8</v>
      </c>
      <c r="L53" s="167">
        <v>8</v>
      </c>
      <c r="M53" s="167">
        <v>8</v>
      </c>
      <c r="N53" s="167">
        <v>8</v>
      </c>
      <c r="O53" s="167">
        <v>8</v>
      </c>
      <c r="P53" s="167">
        <v>8</v>
      </c>
      <c r="Q53" s="167">
        <v>8</v>
      </c>
      <c r="R53" s="167">
        <v>8</v>
      </c>
      <c r="S53" s="167">
        <v>8</v>
      </c>
      <c r="T53" s="167">
        <v>8</v>
      </c>
      <c r="U53" s="167">
        <v>8</v>
      </c>
      <c r="V53" s="167">
        <v>16</v>
      </c>
      <c r="W53" s="167"/>
      <c r="X53" s="167"/>
      <c r="Y53" s="167"/>
      <c r="Z53" s="221"/>
      <c r="AA53" s="208">
        <f t="shared" si="0"/>
        <v>120</v>
      </c>
      <c r="AB53" s="208">
        <v>90</v>
      </c>
    </row>
    <row r="54" spans="1:28" s="140" customFormat="1" ht="9">
      <c r="A54" s="135">
        <v>6</v>
      </c>
      <c r="B54" s="136" t="s">
        <v>138</v>
      </c>
      <c r="C54" s="225" t="s">
        <v>142</v>
      </c>
      <c r="D54" s="16" t="s">
        <v>217</v>
      </c>
      <c r="E54" s="167" t="e">
        <f>VLOOKUP(D54,'DANH SACH H'!$A$2:$A$5,2,0)</f>
        <v>#REF!</v>
      </c>
      <c r="F54" s="167"/>
      <c r="G54" s="167"/>
      <c r="H54" s="167"/>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208">
        <f t="shared" si="0"/>
        <v>48</v>
      </c>
      <c r="AB54" s="208"/>
    </row>
    <row r="55" spans="1:28" s="140" customFormat="1" ht="9">
      <c r="A55" s="135">
        <v>7</v>
      </c>
      <c r="B55" s="136" t="s">
        <v>138</v>
      </c>
      <c r="C55" s="225" t="s">
        <v>143</v>
      </c>
      <c r="D55" s="16" t="s">
        <v>217</v>
      </c>
      <c r="E55" s="167" t="e">
        <f>VLOOKUP(D55,'DANH SACH H'!$A$2:$A$5,2,0)</f>
        <v>#REF!</v>
      </c>
      <c r="F55" s="167"/>
      <c r="G55" s="167"/>
      <c r="H55" s="167"/>
      <c r="I55" s="167">
        <v>4</v>
      </c>
      <c r="J55" s="167">
        <v>4</v>
      </c>
      <c r="K55" s="167">
        <v>4</v>
      </c>
      <c r="L55" s="167">
        <v>4</v>
      </c>
      <c r="M55" s="167">
        <v>4</v>
      </c>
      <c r="N55" s="167">
        <v>4</v>
      </c>
      <c r="O55" s="167">
        <v>4</v>
      </c>
      <c r="P55" s="167">
        <v>4</v>
      </c>
      <c r="Q55" s="167">
        <v>4</v>
      </c>
      <c r="R55" s="167">
        <v>4</v>
      </c>
      <c r="S55" s="167">
        <v>4</v>
      </c>
      <c r="T55" s="167">
        <v>1</v>
      </c>
      <c r="U55" s="167"/>
      <c r="V55" s="167"/>
      <c r="W55" s="167"/>
      <c r="X55" s="167"/>
      <c r="Y55" s="167"/>
      <c r="Z55" s="221"/>
      <c r="AA55" s="208">
        <f t="shared" si="0"/>
        <v>45</v>
      </c>
      <c r="AB55" s="208"/>
    </row>
    <row r="56" spans="1:28" s="140" customFormat="1" ht="9">
      <c r="A56" s="135">
        <v>8</v>
      </c>
      <c r="B56" s="136" t="s">
        <v>138</v>
      </c>
      <c r="C56" s="225" t="s">
        <v>144</v>
      </c>
      <c r="D56" s="16" t="s">
        <v>217</v>
      </c>
      <c r="E56" s="167" t="e">
        <f>VLOOKUP(D56,'DANH SACH H'!$A$2:$A$5,2,0)</f>
        <v>#REF!</v>
      </c>
      <c r="F56" s="167"/>
      <c r="G56" s="167"/>
      <c r="H56" s="167"/>
      <c r="I56" s="167">
        <v>4</v>
      </c>
      <c r="J56" s="167">
        <v>4</v>
      </c>
      <c r="K56" s="167">
        <v>4</v>
      </c>
      <c r="L56" s="167">
        <v>4</v>
      </c>
      <c r="M56" s="167">
        <v>4</v>
      </c>
      <c r="N56" s="167">
        <v>4</v>
      </c>
      <c r="O56" s="167">
        <v>4</v>
      </c>
      <c r="P56" s="167">
        <v>4</v>
      </c>
      <c r="Q56" s="167"/>
      <c r="R56" s="167"/>
      <c r="S56" s="167"/>
      <c r="T56" s="167"/>
      <c r="U56" s="167"/>
      <c r="V56" s="167"/>
      <c r="W56" s="167"/>
      <c r="X56" s="167"/>
      <c r="Y56" s="167"/>
      <c r="Z56" s="221"/>
      <c r="AA56" s="208">
        <f t="shared" si="0"/>
        <v>32</v>
      </c>
      <c r="AB56" s="208"/>
    </row>
    <row r="57" spans="1:28" s="140" customFormat="1" ht="9.75" thickBot="1">
      <c r="A57" s="219">
        <v>9</v>
      </c>
      <c r="B57" s="250"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4"/>
      <c r="AA57" s="208">
        <f t="shared" si="0"/>
        <v>32</v>
      </c>
      <c r="AB57" s="208"/>
    </row>
    <row r="58" spans="1:28" s="140" customFormat="1" ht="12" customHeight="1" thickBot="1">
      <c r="A58" s="163">
        <v>1</v>
      </c>
      <c r="B58" s="232" t="s">
        <v>138</v>
      </c>
      <c r="C58" s="248" t="s">
        <v>242</v>
      </c>
      <c r="D58" s="40" t="s">
        <v>215</v>
      </c>
      <c r="E58" s="220" t="e">
        <f>VLOOKUP(D58,'DANH SACH H'!$A$2:$A$5,2,0)</f>
        <v>#REF!</v>
      </c>
      <c r="F58" s="220">
        <v>4</v>
      </c>
      <c r="G58" s="220">
        <v>4</v>
      </c>
      <c r="H58" s="220">
        <v>4</v>
      </c>
      <c r="I58" s="220">
        <v>4</v>
      </c>
      <c r="J58" s="220">
        <v>4</v>
      </c>
      <c r="K58" s="220">
        <v>4</v>
      </c>
      <c r="L58" s="220">
        <v>4</v>
      </c>
      <c r="M58" s="220">
        <v>4</v>
      </c>
      <c r="N58" s="220">
        <v>4</v>
      </c>
      <c r="O58" s="220">
        <v>4</v>
      </c>
      <c r="P58" s="220">
        <v>4</v>
      </c>
      <c r="Q58" s="220">
        <v>4</v>
      </c>
      <c r="R58" s="220">
        <v>4</v>
      </c>
      <c r="S58" s="220">
        <v>4</v>
      </c>
      <c r="T58" s="220">
        <v>4</v>
      </c>
      <c r="U58" s="220"/>
      <c r="V58" s="220"/>
      <c r="W58" s="220"/>
      <c r="X58" s="220"/>
      <c r="Y58" s="220"/>
      <c r="Z58" s="236"/>
      <c r="AA58" s="208">
        <f t="shared" si="0"/>
        <v>60</v>
      </c>
      <c r="AB58" s="208"/>
    </row>
    <row r="59" spans="1:28" s="140" customFormat="1" ht="9">
      <c r="A59" s="135">
        <v>2</v>
      </c>
      <c r="B59" s="247" t="s">
        <v>130</v>
      </c>
      <c r="C59" s="248" t="s">
        <v>236</v>
      </c>
      <c r="D59" s="16" t="s">
        <v>215</v>
      </c>
      <c r="E59" s="167" t="e">
        <f>VLOOKUP(D59,'DANH SACH H'!$A$2:$A$5,2,0)</f>
        <v>#REF!</v>
      </c>
      <c r="F59" s="167">
        <v>8</v>
      </c>
      <c r="G59" s="167">
        <v>8</v>
      </c>
      <c r="H59" s="167">
        <v>8</v>
      </c>
      <c r="I59" s="167">
        <v>6</v>
      </c>
      <c r="J59" s="167"/>
      <c r="K59" s="167"/>
      <c r="L59" s="167"/>
      <c r="M59" s="167"/>
      <c r="N59" s="167"/>
      <c r="O59" s="167"/>
      <c r="P59" s="167"/>
      <c r="Q59" s="167"/>
      <c r="R59" s="167"/>
      <c r="S59" s="167"/>
      <c r="T59" s="167"/>
      <c r="U59" s="167"/>
      <c r="V59" s="167"/>
      <c r="W59" s="167"/>
      <c r="X59" s="167"/>
      <c r="Y59" s="167"/>
      <c r="Z59" s="221"/>
      <c r="AA59" s="208">
        <f t="shared" si="0"/>
        <v>30</v>
      </c>
      <c r="AB59" s="208"/>
    </row>
    <row r="60" spans="1:28" s="140" customFormat="1" ht="9">
      <c r="A60" s="135"/>
      <c r="B60" s="123" t="s">
        <v>92</v>
      </c>
      <c r="C60" s="225" t="s">
        <v>275</v>
      </c>
      <c r="D60" s="16" t="s">
        <v>215</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c r="AB60" s="208"/>
    </row>
    <row r="61" spans="1:28" s="140" customFormat="1" ht="9">
      <c r="A61" s="135"/>
      <c r="B61" s="123" t="s">
        <v>130</v>
      </c>
      <c r="C61" s="225" t="s">
        <v>276</v>
      </c>
      <c r="D61" s="16" t="s">
        <v>215</v>
      </c>
      <c r="E61" s="167" t="e">
        <f>VLOOKUP(D61,'DANH SACH H'!$A$2:$A$5,2,0)</f>
        <v>#REF!</v>
      </c>
      <c r="F61" s="167">
        <v>8</v>
      </c>
      <c r="G61" s="167">
        <v>8</v>
      </c>
      <c r="H61" s="167">
        <v>8</v>
      </c>
      <c r="I61" s="167">
        <v>8</v>
      </c>
      <c r="J61" s="167">
        <v>8</v>
      </c>
      <c r="K61" s="167">
        <v>8</v>
      </c>
      <c r="L61" s="167">
        <v>8</v>
      </c>
      <c r="M61" s="167">
        <v>4</v>
      </c>
      <c r="N61" s="167"/>
      <c r="O61" s="167"/>
      <c r="P61" s="167"/>
      <c r="Q61" s="167"/>
      <c r="R61" s="167"/>
      <c r="S61" s="167"/>
      <c r="T61" s="167"/>
      <c r="U61" s="167"/>
      <c r="V61" s="167"/>
      <c r="W61" s="167"/>
      <c r="X61" s="167"/>
      <c r="Y61" s="167"/>
      <c r="Z61" s="221"/>
      <c r="AA61" s="208"/>
      <c r="AB61" s="208"/>
    </row>
    <row r="62" spans="1:28" s="140" customFormat="1" ht="9">
      <c r="A62" s="135">
        <v>4</v>
      </c>
      <c r="B62" s="303" t="s">
        <v>136</v>
      </c>
      <c r="C62" s="322" t="s">
        <v>243</v>
      </c>
      <c r="D62" s="16" t="s">
        <v>215</v>
      </c>
      <c r="E62" s="167" t="e">
        <f>VLOOKUP(D62,'DANH SACH H'!$A$2:$A$5,2,0)</f>
        <v>#REF!</v>
      </c>
      <c r="F62" s="167"/>
      <c r="G62" s="167"/>
      <c r="H62" s="167"/>
      <c r="I62" s="167">
        <v>8</v>
      </c>
      <c r="J62" s="167">
        <v>8</v>
      </c>
      <c r="K62" s="167">
        <v>8</v>
      </c>
      <c r="L62" s="167">
        <v>8</v>
      </c>
      <c r="M62" s="167">
        <v>8</v>
      </c>
      <c r="N62" s="167">
        <v>8</v>
      </c>
      <c r="O62" s="167">
        <v>8</v>
      </c>
      <c r="P62" s="167">
        <v>8</v>
      </c>
      <c r="Q62" s="167">
        <v>8</v>
      </c>
      <c r="R62" s="167">
        <v>8</v>
      </c>
      <c r="S62" s="167">
        <v>8</v>
      </c>
      <c r="T62" s="167">
        <v>8</v>
      </c>
      <c r="U62" s="167">
        <v>8</v>
      </c>
      <c r="V62" s="167">
        <v>16</v>
      </c>
      <c r="W62" s="167"/>
      <c r="X62" s="167"/>
      <c r="Y62" s="167"/>
      <c r="Z62" s="221"/>
      <c r="AA62" s="208">
        <f t="shared" si="0"/>
        <v>120</v>
      </c>
      <c r="AB62" s="208"/>
    </row>
    <row r="63" spans="1:28" s="140" customFormat="1" ht="9">
      <c r="A63" s="135">
        <v>5</v>
      </c>
      <c r="B63" s="136" t="s">
        <v>138</v>
      </c>
      <c r="C63" s="225" t="s">
        <v>142</v>
      </c>
      <c r="D63" s="16" t="s">
        <v>215</v>
      </c>
      <c r="E63" s="167" t="e">
        <f>VLOOKUP(D63,'DANH SACH H'!$A$2:$A$5,2,0)</f>
        <v>#REF!</v>
      </c>
      <c r="F63" s="167"/>
      <c r="G63" s="167"/>
      <c r="H63" s="167">
        <v>4</v>
      </c>
      <c r="I63" s="167">
        <v>4</v>
      </c>
      <c r="J63" s="167">
        <v>4</v>
      </c>
      <c r="K63" s="167">
        <v>4</v>
      </c>
      <c r="L63" s="167">
        <v>4</v>
      </c>
      <c r="M63" s="167">
        <v>4</v>
      </c>
      <c r="N63" s="167">
        <v>4</v>
      </c>
      <c r="O63" s="167">
        <v>4</v>
      </c>
      <c r="P63" s="167">
        <v>4</v>
      </c>
      <c r="Q63" s="167">
        <v>4</v>
      </c>
      <c r="R63" s="167">
        <v>4</v>
      </c>
      <c r="S63" s="167">
        <v>4</v>
      </c>
      <c r="T63" s="167"/>
      <c r="U63" s="167"/>
      <c r="V63" s="167"/>
      <c r="W63" s="167"/>
      <c r="X63" s="167"/>
      <c r="Y63" s="167"/>
      <c r="Z63" s="221"/>
      <c r="AA63" s="208">
        <f t="shared" si="0"/>
        <v>48</v>
      </c>
      <c r="AB63" s="208"/>
    </row>
    <row r="64" spans="1:28" s="140" customFormat="1" ht="9">
      <c r="A64" s="135">
        <v>6</v>
      </c>
      <c r="B64" s="136" t="s">
        <v>138</v>
      </c>
      <c r="C64" s="225" t="s">
        <v>143</v>
      </c>
      <c r="D64" s="16" t="s">
        <v>215</v>
      </c>
      <c r="E64" s="167" t="e">
        <f>VLOOKUP(D64,'DANH SACH H'!$A$2:$A$5,2,0)</f>
        <v>#REF!</v>
      </c>
      <c r="F64" s="167"/>
      <c r="G64" s="167"/>
      <c r="H64" s="167">
        <v>4</v>
      </c>
      <c r="I64" s="167">
        <v>4</v>
      </c>
      <c r="J64" s="167">
        <v>4</v>
      </c>
      <c r="K64" s="167">
        <v>4</v>
      </c>
      <c r="L64" s="167">
        <v>4</v>
      </c>
      <c r="M64" s="167">
        <v>4</v>
      </c>
      <c r="N64" s="167">
        <v>4</v>
      </c>
      <c r="O64" s="167">
        <v>4</v>
      </c>
      <c r="P64" s="167">
        <v>4</v>
      </c>
      <c r="Q64" s="167">
        <v>4</v>
      </c>
      <c r="R64" s="167">
        <v>4</v>
      </c>
      <c r="S64" s="167">
        <v>1</v>
      </c>
      <c r="T64" s="167"/>
      <c r="U64" s="167"/>
      <c r="V64" s="167"/>
      <c r="W64" s="167"/>
      <c r="X64" s="167"/>
      <c r="Y64" s="167"/>
      <c r="Z64" s="221"/>
      <c r="AA64" s="208">
        <f t="shared" si="0"/>
        <v>45</v>
      </c>
      <c r="AB64" s="208"/>
    </row>
    <row r="65" spans="1:28" s="140" customFormat="1" ht="9">
      <c r="A65" s="135">
        <v>7</v>
      </c>
      <c r="B65" s="136" t="s">
        <v>138</v>
      </c>
      <c r="C65" s="225" t="s">
        <v>144</v>
      </c>
      <c r="D65" s="16" t="s">
        <v>215</v>
      </c>
      <c r="E65" s="167" t="e">
        <f>VLOOKUP(D65,'DANH SACH H'!$A$2:$A$5,2,0)</f>
        <v>#REF!</v>
      </c>
      <c r="F65" s="167"/>
      <c r="G65" s="167"/>
      <c r="H65" s="167">
        <v>4</v>
      </c>
      <c r="I65" s="167">
        <v>4</v>
      </c>
      <c r="J65" s="167">
        <v>4</v>
      </c>
      <c r="K65" s="167">
        <v>4</v>
      </c>
      <c r="L65" s="167">
        <v>4</v>
      </c>
      <c r="M65" s="167">
        <v>4</v>
      </c>
      <c r="N65" s="167">
        <v>4</v>
      </c>
      <c r="O65" s="167">
        <v>4</v>
      </c>
      <c r="P65" s="167"/>
      <c r="Q65" s="167"/>
      <c r="R65" s="167"/>
      <c r="S65" s="167"/>
      <c r="T65" s="167"/>
      <c r="U65" s="167"/>
      <c r="V65" s="167"/>
      <c r="W65" s="167"/>
      <c r="X65" s="167"/>
      <c r="Y65" s="167"/>
      <c r="Z65" s="221"/>
      <c r="AA65" s="208">
        <f t="shared" si="0"/>
        <v>32</v>
      </c>
      <c r="AB65" s="208"/>
    </row>
    <row r="66" spans="1:28" s="140" customFormat="1" ht="9.75" thickBot="1">
      <c r="A66" s="219">
        <v>8</v>
      </c>
      <c r="B66" s="250"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4"/>
      <c r="AA66" s="208">
        <f t="shared" si="0"/>
        <v>32</v>
      </c>
      <c r="AB66" s="208"/>
    </row>
    <row r="67" spans="1:28" s="140" customFormat="1" ht="9">
      <c r="A67" s="163">
        <v>1</v>
      </c>
      <c r="B67" s="232" t="s">
        <v>138</v>
      </c>
      <c r="C67" s="235" t="s">
        <v>246</v>
      </c>
      <c r="D67" s="40" t="s">
        <v>245</v>
      </c>
      <c r="E67" s="220" t="e">
        <f>VLOOKUP(D67,'DANH SACH H'!$A$2:$A$6,2,0)</f>
        <v>#REF!</v>
      </c>
      <c r="F67" s="220"/>
      <c r="G67" s="220"/>
      <c r="H67" s="220"/>
      <c r="I67" s="220"/>
      <c r="J67" s="220"/>
      <c r="K67" s="220"/>
      <c r="L67" s="220"/>
      <c r="M67" s="220"/>
      <c r="N67" s="220"/>
      <c r="O67" s="220">
        <v>4</v>
      </c>
      <c r="P67" s="220">
        <v>4</v>
      </c>
      <c r="Q67" s="220">
        <v>4</v>
      </c>
      <c r="R67" s="220">
        <v>4</v>
      </c>
      <c r="S67" s="220">
        <v>4</v>
      </c>
      <c r="T67" s="220">
        <v>4</v>
      </c>
      <c r="U67" s="220">
        <v>4</v>
      </c>
      <c r="V67" s="220">
        <v>2</v>
      </c>
      <c r="W67" s="220"/>
      <c r="X67" s="220"/>
      <c r="Y67" s="220"/>
      <c r="Z67" s="236"/>
      <c r="AA67" s="208">
        <f t="shared" si="0"/>
        <v>30</v>
      </c>
      <c r="AB67" s="208"/>
    </row>
    <row r="68" spans="1:28" s="140" customFormat="1" ht="9">
      <c r="A68" s="135">
        <v>2</v>
      </c>
      <c r="B68" s="136" t="s">
        <v>138</v>
      </c>
      <c r="C68" s="225" t="s">
        <v>247</v>
      </c>
      <c r="D68" s="16" t="s">
        <v>245</v>
      </c>
      <c r="E68" s="167" t="e">
        <f>VLOOKUP(D68,'DANH SACH H'!$A$2:$A$6,2,0)</f>
        <v>#REF!</v>
      </c>
      <c r="F68" s="167"/>
      <c r="G68" s="167"/>
      <c r="H68" s="167"/>
      <c r="I68" s="167"/>
      <c r="J68" s="169"/>
      <c r="K68" s="169"/>
      <c r="L68" s="169"/>
      <c r="M68" s="169"/>
      <c r="N68" s="169"/>
      <c r="O68" s="167"/>
      <c r="P68" s="167"/>
      <c r="Q68" s="167"/>
      <c r="R68" s="167"/>
      <c r="S68" s="167"/>
      <c r="T68" s="167"/>
      <c r="U68" s="167"/>
      <c r="V68" s="167"/>
      <c r="W68" s="167"/>
      <c r="X68" s="167"/>
      <c r="Y68" s="167"/>
      <c r="Z68" s="221"/>
      <c r="AA68" s="208">
        <f t="shared" si="0"/>
        <v>0</v>
      </c>
      <c r="AB68" s="208"/>
    </row>
    <row r="69" spans="1:28" s="140" customFormat="1" ht="9">
      <c r="A69" s="135">
        <v>3</v>
      </c>
      <c r="B69" s="136" t="s">
        <v>73</v>
      </c>
      <c r="C69" s="225" t="s">
        <v>187</v>
      </c>
      <c r="D69" s="16" t="s">
        <v>245</v>
      </c>
      <c r="E69" s="167" t="e">
        <f>VLOOKUP(D69,'DANH SACH H'!$A$2:$A$6,2,0)</f>
        <v>#REF!</v>
      </c>
      <c r="F69" s="167">
        <v>4</v>
      </c>
      <c r="G69" s="167">
        <v>4</v>
      </c>
      <c r="H69" s="167">
        <v>4</v>
      </c>
      <c r="I69" s="167">
        <v>4</v>
      </c>
      <c r="J69" s="167">
        <v>4</v>
      </c>
      <c r="K69" s="167">
        <v>4</v>
      </c>
      <c r="L69" s="167">
        <v>4</v>
      </c>
      <c r="M69" s="167">
        <v>4</v>
      </c>
      <c r="N69" s="167">
        <v>4</v>
      </c>
      <c r="O69" s="167">
        <v>4</v>
      </c>
      <c r="P69" s="167">
        <v>4</v>
      </c>
      <c r="Q69" s="167">
        <v>8</v>
      </c>
      <c r="R69" s="167">
        <v>8</v>
      </c>
      <c r="S69" s="167">
        <v>8</v>
      </c>
      <c r="T69" s="167">
        <v>7</v>
      </c>
      <c r="U69" s="167"/>
      <c r="V69" s="167"/>
      <c r="W69" s="167"/>
      <c r="X69" s="167"/>
      <c r="Y69" s="167"/>
      <c r="Z69" s="221"/>
      <c r="AA69" s="208">
        <f t="shared" si="0"/>
        <v>75</v>
      </c>
      <c r="AB69" s="208"/>
    </row>
    <row r="70" spans="1:28" s="140" customFormat="1" ht="9">
      <c r="A70" s="135">
        <v>4</v>
      </c>
      <c r="B70" s="136" t="s">
        <v>73</v>
      </c>
      <c r="C70" s="225" t="s">
        <v>188</v>
      </c>
      <c r="D70" s="16" t="s">
        <v>245</v>
      </c>
      <c r="E70" s="167" t="e">
        <f>VLOOKUP(D70,'DANH SACH H'!$A$2:$A$6,2,0)</f>
        <v>#REF!</v>
      </c>
      <c r="F70" s="167">
        <v>3</v>
      </c>
      <c r="G70" s="167">
        <v>3</v>
      </c>
      <c r="H70" s="167">
        <v>3</v>
      </c>
      <c r="I70" s="167">
        <v>3</v>
      </c>
      <c r="J70" s="167">
        <v>3</v>
      </c>
      <c r="K70" s="167">
        <v>3</v>
      </c>
      <c r="L70" s="167">
        <v>3</v>
      </c>
      <c r="M70" s="167">
        <v>3</v>
      </c>
      <c r="N70" s="167">
        <v>3</v>
      </c>
      <c r="O70" s="167">
        <v>3</v>
      </c>
      <c r="P70" s="167">
        <v>3</v>
      </c>
      <c r="Q70" s="167">
        <v>3</v>
      </c>
      <c r="R70" s="167">
        <v>3</v>
      </c>
      <c r="S70" s="167">
        <v>3</v>
      </c>
      <c r="T70" s="167">
        <v>3</v>
      </c>
      <c r="U70" s="167"/>
      <c r="V70" s="167"/>
      <c r="W70" s="167"/>
      <c r="X70" s="167"/>
      <c r="Y70" s="167"/>
      <c r="Z70" s="221"/>
      <c r="AA70" s="208">
        <f t="shared" si="0"/>
        <v>45</v>
      </c>
      <c r="AB70" s="208"/>
    </row>
    <row r="71" spans="1:28" s="140" customFormat="1" ht="9">
      <c r="A71" s="135">
        <v>5</v>
      </c>
      <c r="B71" s="136" t="s">
        <v>70</v>
      </c>
      <c r="C71" s="225" t="s">
        <v>190</v>
      </c>
      <c r="D71" s="16" t="s">
        <v>245</v>
      </c>
      <c r="E71" s="167" t="e">
        <f>VLOOKUP(D71,'DANH SACH H'!$A$2:$A$6,2,0)</f>
        <v>#REF!</v>
      </c>
      <c r="F71" s="167"/>
      <c r="G71" s="167">
        <v>6</v>
      </c>
      <c r="H71" s="167">
        <v>6</v>
      </c>
      <c r="I71" s="167">
        <v>6</v>
      </c>
      <c r="J71" s="167">
        <v>6</v>
      </c>
      <c r="K71" s="167">
        <v>6</v>
      </c>
      <c r="L71" s="167">
        <v>6</v>
      </c>
      <c r="M71" s="167">
        <v>6</v>
      </c>
      <c r="N71" s="167">
        <v>6</v>
      </c>
      <c r="O71" s="167">
        <v>6</v>
      </c>
      <c r="P71" s="167">
        <v>6</v>
      </c>
      <c r="Q71" s="167">
        <v>6</v>
      </c>
      <c r="R71" s="167">
        <v>6</v>
      </c>
      <c r="S71" s="167">
        <v>6</v>
      </c>
      <c r="T71" s="167">
        <v>6</v>
      </c>
      <c r="U71" s="167">
        <v>6</v>
      </c>
      <c r="V71" s="167"/>
      <c r="W71" s="167"/>
      <c r="X71" s="167"/>
      <c r="Y71" s="167"/>
      <c r="Z71" s="221"/>
      <c r="AA71" s="208">
        <f t="shared" si="0"/>
        <v>90</v>
      </c>
      <c r="AB71" s="208"/>
    </row>
    <row r="72" spans="1:28" s="140" customFormat="1" ht="9">
      <c r="A72" s="135">
        <v>6</v>
      </c>
      <c r="B72" s="136" t="s">
        <v>71</v>
      </c>
      <c r="C72" s="225" t="s">
        <v>189</v>
      </c>
      <c r="D72" s="16" t="s">
        <v>245</v>
      </c>
      <c r="E72" s="167" t="e">
        <f>VLOOKUP(D72,'DANH SACH H'!$A$2:$A$6,2,0)</f>
        <v>#REF!</v>
      </c>
      <c r="F72" s="167">
        <v>6</v>
      </c>
      <c r="G72" s="167">
        <v>6</v>
      </c>
      <c r="H72" s="167">
        <v>6</v>
      </c>
      <c r="I72" s="167">
        <v>6</v>
      </c>
      <c r="J72" s="167">
        <v>9</v>
      </c>
      <c r="K72" s="167">
        <v>9</v>
      </c>
      <c r="L72" s="167">
        <v>9</v>
      </c>
      <c r="M72" s="167">
        <v>9</v>
      </c>
      <c r="N72" s="167">
        <v>9</v>
      </c>
      <c r="O72" s="167">
        <v>9</v>
      </c>
      <c r="P72" s="167">
        <v>9</v>
      </c>
      <c r="Q72" s="167">
        <v>9</v>
      </c>
      <c r="R72" s="167">
        <v>6</v>
      </c>
      <c r="S72" s="167">
        <v>6</v>
      </c>
      <c r="T72" s="167">
        <v>6</v>
      </c>
      <c r="U72" s="167">
        <v>6</v>
      </c>
      <c r="V72" s="167"/>
      <c r="W72" s="167"/>
      <c r="X72" s="167"/>
      <c r="Y72" s="167"/>
      <c r="Z72" s="221"/>
      <c r="AA72" s="208">
        <f t="shared" si="0"/>
        <v>120</v>
      </c>
      <c r="AB72" s="208"/>
    </row>
    <row r="73" spans="1:28" s="140" customFormat="1" ht="9">
      <c r="A73" s="135">
        <v>7</v>
      </c>
      <c r="B73" s="136" t="s">
        <v>138</v>
      </c>
      <c r="C73" s="225" t="s">
        <v>142</v>
      </c>
      <c r="D73" s="16" t="s">
        <v>245</v>
      </c>
      <c r="E73" s="167" t="e">
        <f>VLOOKUP(D73,'DANH SACH H'!$A$2:$A$6,2,0)</f>
        <v>#REF!</v>
      </c>
      <c r="F73" s="167"/>
      <c r="G73" s="167">
        <v>4</v>
      </c>
      <c r="H73" s="167">
        <v>4</v>
      </c>
      <c r="I73" s="167">
        <v>4</v>
      </c>
      <c r="J73" s="167">
        <v>4</v>
      </c>
      <c r="K73" s="167">
        <v>4</v>
      </c>
      <c r="L73" s="167">
        <v>4</v>
      </c>
      <c r="M73" s="167">
        <v>4</v>
      </c>
      <c r="N73" s="167">
        <v>4</v>
      </c>
      <c r="O73" s="167">
        <v>4</v>
      </c>
      <c r="P73" s="167">
        <v>4</v>
      </c>
      <c r="Q73" s="167">
        <v>4</v>
      </c>
      <c r="R73" s="167">
        <v>4</v>
      </c>
      <c r="S73" s="167"/>
      <c r="T73" s="167"/>
      <c r="U73" s="167"/>
      <c r="V73" s="167"/>
      <c r="W73" s="167"/>
      <c r="X73" s="167"/>
      <c r="Y73" s="167"/>
      <c r="Z73" s="221"/>
      <c r="AA73" s="208">
        <f t="shared" si="0"/>
        <v>48</v>
      </c>
      <c r="AB73" s="208"/>
    </row>
    <row r="74" spans="1:28" s="140" customFormat="1" ht="9">
      <c r="A74" s="135">
        <v>8</v>
      </c>
      <c r="B74" s="136" t="s">
        <v>138</v>
      </c>
      <c r="C74" s="225" t="s">
        <v>143</v>
      </c>
      <c r="D74" s="16" t="s">
        <v>245</v>
      </c>
      <c r="E74" s="167" t="e">
        <f>VLOOKUP(D74,'DANH SACH H'!$A$2:$A$6,2,0)</f>
        <v>#REF!</v>
      </c>
      <c r="F74" s="167"/>
      <c r="G74" s="167">
        <v>4</v>
      </c>
      <c r="H74" s="167">
        <v>4</v>
      </c>
      <c r="I74" s="167">
        <v>4</v>
      </c>
      <c r="J74" s="167">
        <v>4</v>
      </c>
      <c r="K74" s="167">
        <v>4</v>
      </c>
      <c r="L74" s="167">
        <v>4</v>
      </c>
      <c r="M74" s="167">
        <v>4</v>
      </c>
      <c r="N74" s="167">
        <v>4</v>
      </c>
      <c r="O74" s="167">
        <v>4</v>
      </c>
      <c r="P74" s="167">
        <v>4</v>
      </c>
      <c r="Q74" s="167">
        <v>4</v>
      </c>
      <c r="R74" s="167">
        <v>1</v>
      </c>
      <c r="S74" s="167"/>
      <c r="T74" s="167"/>
      <c r="U74" s="167"/>
      <c r="V74" s="167"/>
      <c r="W74" s="167"/>
      <c r="X74" s="167"/>
      <c r="Y74" s="167"/>
      <c r="Z74" s="221"/>
      <c r="AA74" s="208">
        <f t="shared" si="0"/>
        <v>45</v>
      </c>
      <c r="AB74" s="208"/>
    </row>
    <row r="75" spans="1:28" s="140" customFormat="1" ht="9">
      <c r="A75" s="135">
        <v>9</v>
      </c>
      <c r="B75" s="136" t="s">
        <v>138</v>
      </c>
      <c r="C75" s="225" t="s">
        <v>144</v>
      </c>
      <c r="D75" s="16" t="s">
        <v>245</v>
      </c>
      <c r="E75" s="167" t="e">
        <f>VLOOKUP(D75,'DANH SACH H'!$A$2:$A$6,2,0)</f>
        <v>#REF!</v>
      </c>
      <c r="F75" s="167"/>
      <c r="G75" s="167">
        <v>4</v>
      </c>
      <c r="H75" s="167">
        <v>4</v>
      </c>
      <c r="I75" s="167">
        <v>4</v>
      </c>
      <c r="J75" s="167">
        <v>4</v>
      </c>
      <c r="K75" s="167">
        <v>4</v>
      </c>
      <c r="L75" s="167">
        <v>4</v>
      </c>
      <c r="M75" s="167">
        <v>4</v>
      </c>
      <c r="N75" s="167">
        <v>4</v>
      </c>
      <c r="O75" s="167"/>
      <c r="P75" s="167"/>
      <c r="Q75" s="167"/>
      <c r="R75" s="167"/>
      <c r="S75" s="167"/>
      <c r="T75" s="167"/>
      <c r="U75" s="167"/>
      <c r="V75" s="167"/>
      <c r="W75" s="167"/>
      <c r="X75" s="167"/>
      <c r="Y75" s="167"/>
      <c r="Z75" s="221"/>
      <c r="AA75" s="208">
        <f t="shared" si="0"/>
        <v>32</v>
      </c>
      <c r="AB75" s="208"/>
    </row>
    <row r="76" spans="1:28" s="140" customFormat="1" ht="9">
      <c r="A76" s="135">
        <v>10</v>
      </c>
      <c r="B76" s="136" t="s">
        <v>138</v>
      </c>
      <c r="C76" s="225" t="s">
        <v>150</v>
      </c>
      <c r="D76" s="16" t="s">
        <v>245</v>
      </c>
      <c r="E76" s="167" t="e">
        <f>VLOOKUP(D76,'DANH SACH H'!$A$2:$A$6,2,0)</f>
        <v>#REF!</v>
      </c>
      <c r="F76" s="167"/>
      <c r="G76" s="167"/>
      <c r="H76" s="167"/>
      <c r="I76" s="167"/>
      <c r="J76" s="169"/>
      <c r="K76" s="169"/>
      <c r="L76" s="169"/>
      <c r="M76" s="169"/>
      <c r="N76" s="169"/>
      <c r="O76" s="167">
        <v>4</v>
      </c>
      <c r="P76" s="167">
        <v>4</v>
      </c>
      <c r="Q76" s="167">
        <v>4</v>
      </c>
      <c r="R76" s="167">
        <v>4</v>
      </c>
      <c r="S76" s="167">
        <v>4</v>
      </c>
      <c r="T76" s="167">
        <v>4</v>
      </c>
      <c r="U76" s="167">
        <v>4</v>
      </c>
      <c r="V76" s="167">
        <v>4</v>
      </c>
      <c r="W76" s="167"/>
      <c r="X76" s="167"/>
      <c r="Y76" s="167"/>
      <c r="Z76" s="221"/>
      <c r="AA76" s="208">
        <f t="shared" si="0"/>
        <v>32</v>
      </c>
      <c r="AB76" s="208"/>
    </row>
    <row r="77" spans="1:28" s="140" customFormat="1" ht="9.75" thickBot="1">
      <c r="A77" s="219"/>
      <c r="B77" s="250"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4"/>
      <c r="AA77" s="208">
        <f t="shared" si="0"/>
        <v>0</v>
      </c>
      <c r="AB77" s="208"/>
    </row>
    <row r="78" spans="1:28" s="140" customFormat="1" ht="9.75" thickBot="1">
      <c r="A78" s="163">
        <v>1</v>
      </c>
      <c r="B78" s="232" t="s">
        <v>138</v>
      </c>
      <c r="C78" s="235" t="s">
        <v>246</v>
      </c>
      <c r="D78" s="40" t="s">
        <v>324</v>
      </c>
      <c r="E78" s="220" t="e">
        <f>VLOOKUP(D78,'DANH SACH H'!$A$2:$A$7,2,0)</f>
        <v>#N/A</v>
      </c>
      <c r="F78" s="220">
        <v>4</v>
      </c>
      <c r="G78" s="220">
        <v>4</v>
      </c>
      <c r="H78" s="220">
        <v>4</v>
      </c>
      <c r="I78" s="220">
        <v>4</v>
      </c>
      <c r="J78" s="220">
        <v>4</v>
      </c>
      <c r="K78" s="220">
        <v>4</v>
      </c>
      <c r="L78" s="220">
        <v>4</v>
      </c>
      <c r="M78" s="220">
        <v>4</v>
      </c>
      <c r="N78" s="220">
        <v>4</v>
      </c>
      <c r="O78" s="220">
        <v>4</v>
      </c>
      <c r="P78" s="220">
        <v>4</v>
      </c>
      <c r="Q78" s="220">
        <v>4</v>
      </c>
      <c r="R78" s="220">
        <v>4</v>
      </c>
      <c r="S78" s="220">
        <v>4</v>
      </c>
      <c r="T78" s="220">
        <v>4</v>
      </c>
      <c r="U78" s="220"/>
      <c r="V78" s="220"/>
      <c r="W78" s="220"/>
      <c r="X78" s="220"/>
      <c r="Y78" s="220"/>
      <c r="Z78" s="236"/>
      <c r="AA78" s="208">
        <f t="shared" si="0"/>
        <v>60</v>
      </c>
      <c r="AB78" s="208"/>
    </row>
    <row r="79" spans="1:28" s="140" customFormat="1" ht="9.75" thickBot="1">
      <c r="A79" s="135">
        <v>2</v>
      </c>
      <c r="B79" s="136" t="s">
        <v>138</v>
      </c>
      <c r="C79" s="225" t="s">
        <v>247</v>
      </c>
      <c r="D79" s="40" t="s">
        <v>324</v>
      </c>
      <c r="E79" s="167" t="e">
        <f>VLOOKUP(D79,'DANH SACH H'!$A$2:$A$7,2,0)</f>
        <v>#N/A</v>
      </c>
      <c r="F79" s="167"/>
      <c r="G79" s="167"/>
      <c r="H79" s="167"/>
      <c r="I79" s="167"/>
      <c r="J79" s="167"/>
      <c r="K79" s="167"/>
      <c r="L79" s="167"/>
      <c r="M79" s="167"/>
      <c r="N79" s="167"/>
      <c r="O79" s="167"/>
      <c r="P79" s="167"/>
      <c r="Q79" s="167"/>
      <c r="R79" s="167"/>
      <c r="S79" s="167"/>
      <c r="T79" s="167"/>
      <c r="U79" s="167"/>
      <c r="V79" s="167"/>
      <c r="W79" s="167"/>
      <c r="X79" s="167"/>
      <c r="Y79" s="167"/>
      <c r="Z79" s="221"/>
      <c r="AA79" s="208">
        <f aca="true" t="shared" si="1" ref="AA79:AA93">SUM(F79:Y79)</f>
        <v>0</v>
      </c>
      <c r="AB79" s="208"/>
    </row>
    <row r="80" spans="1:28" s="140" customFormat="1" ht="9.75" thickBot="1">
      <c r="A80" s="135">
        <v>3</v>
      </c>
      <c r="B80" s="136" t="s">
        <v>73</v>
      </c>
      <c r="C80" s="225" t="s">
        <v>187</v>
      </c>
      <c r="D80" s="40" t="s">
        <v>324</v>
      </c>
      <c r="E80" s="167" t="e">
        <f>VLOOKUP(D80,'DANH SACH H'!$A$2:$A$7,2,0)</f>
        <v>#N/A</v>
      </c>
      <c r="F80" s="167">
        <v>4</v>
      </c>
      <c r="G80" s="167">
        <v>4</v>
      </c>
      <c r="H80" s="167">
        <v>4</v>
      </c>
      <c r="I80" s="167">
        <v>4</v>
      </c>
      <c r="J80" s="167">
        <v>4</v>
      </c>
      <c r="K80" s="167">
        <v>4</v>
      </c>
      <c r="L80" s="167">
        <v>4</v>
      </c>
      <c r="M80" s="167">
        <v>4</v>
      </c>
      <c r="N80" s="167">
        <v>4</v>
      </c>
      <c r="O80" s="167">
        <v>4</v>
      </c>
      <c r="P80" s="167">
        <v>4</v>
      </c>
      <c r="Q80" s="167">
        <v>4</v>
      </c>
      <c r="R80" s="167">
        <v>4</v>
      </c>
      <c r="S80" s="167">
        <v>4</v>
      </c>
      <c r="T80" s="167">
        <v>4</v>
      </c>
      <c r="U80" s="167">
        <v>4</v>
      </c>
      <c r="V80" s="167">
        <v>4</v>
      </c>
      <c r="W80" s="167">
        <v>4</v>
      </c>
      <c r="X80" s="167">
        <v>3</v>
      </c>
      <c r="Y80" s="167"/>
      <c r="Z80" s="221"/>
      <c r="AA80" s="208">
        <f t="shared" si="1"/>
        <v>75</v>
      </c>
      <c r="AB80" s="208"/>
    </row>
    <row r="81" spans="1:28" s="140" customFormat="1" ht="18" customHeight="1" thickBot="1">
      <c r="A81" s="135">
        <v>4</v>
      </c>
      <c r="B81" s="136" t="s">
        <v>73</v>
      </c>
      <c r="C81" s="225" t="s">
        <v>188</v>
      </c>
      <c r="D81" s="40" t="s">
        <v>324</v>
      </c>
      <c r="E81" s="167" t="e">
        <f>VLOOKUP(D81,'DANH SACH H'!$A$2:$A$7,2,0)</f>
        <v>#N/A</v>
      </c>
      <c r="F81" s="167">
        <v>4</v>
      </c>
      <c r="G81" s="167">
        <v>4</v>
      </c>
      <c r="H81" s="167">
        <v>4</v>
      </c>
      <c r="I81" s="167">
        <v>4</v>
      </c>
      <c r="J81" s="167">
        <v>4</v>
      </c>
      <c r="K81" s="167">
        <v>4</v>
      </c>
      <c r="L81" s="167">
        <v>4</v>
      </c>
      <c r="M81" s="167">
        <v>4</v>
      </c>
      <c r="N81" s="167">
        <v>4</v>
      </c>
      <c r="O81" s="167">
        <v>4</v>
      </c>
      <c r="P81" s="167">
        <v>4</v>
      </c>
      <c r="Q81" s="167">
        <v>1</v>
      </c>
      <c r="R81" s="167"/>
      <c r="S81" s="167"/>
      <c r="T81" s="167"/>
      <c r="U81" s="167"/>
      <c r="V81" s="167"/>
      <c r="W81" s="167"/>
      <c r="X81" s="167"/>
      <c r="Y81" s="167"/>
      <c r="Z81" s="221"/>
      <c r="AA81" s="208">
        <f t="shared" si="1"/>
        <v>45</v>
      </c>
      <c r="AB81" s="208"/>
    </row>
    <row r="82" spans="1:28" s="140" customFormat="1" ht="9.75" thickBot="1">
      <c r="A82" s="135">
        <v>5</v>
      </c>
      <c r="B82" s="247" t="s">
        <v>70</v>
      </c>
      <c r="C82" s="225" t="s">
        <v>190</v>
      </c>
      <c r="D82" s="40" t="s">
        <v>324</v>
      </c>
      <c r="E82" s="167" t="e">
        <f>VLOOKUP(D82,'DANH SACH H'!$A$2:$A$7,2,0)</f>
        <v>#N/A</v>
      </c>
      <c r="F82" s="167"/>
      <c r="G82" s="167">
        <v>6</v>
      </c>
      <c r="H82" s="167">
        <v>6</v>
      </c>
      <c r="I82" s="167">
        <v>6</v>
      </c>
      <c r="J82" s="167">
        <v>6</v>
      </c>
      <c r="K82" s="167">
        <v>6</v>
      </c>
      <c r="L82" s="167">
        <v>6</v>
      </c>
      <c r="M82" s="167">
        <v>6</v>
      </c>
      <c r="N82" s="167">
        <v>6</v>
      </c>
      <c r="O82" s="167">
        <v>6</v>
      </c>
      <c r="P82" s="167">
        <v>6</v>
      </c>
      <c r="Q82" s="167">
        <v>6</v>
      </c>
      <c r="R82" s="167">
        <v>6</v>
      </c>
      <c r="S82" s="167">
        <v>6</v>
      </c>
      <c r="T82" s="167">
        <v>6</v>
      </c>
      <c r="U82" s="167">
        <v>6</v>
      </c>
      <c r="V82" s="167"/>
      <c r="W82" s="167"/>
      <c r="X82" s="167"/>
      <c r="Y82" s="167"/>
      <c r="Z82" s="221"/>
      <c r="AA82" s="208">
        <f t="shared" si="1"/>
        <v>90</v>
      </c>
      <c r="AB82" s="208"/>
    </row>
    <row r="83" spans="1:28" s="140" customFormat="1" ht="9.75" thickBot="1">
      <c r="A83" s="135">
        <v>6</v>
      </c>
      <c r="B83" s="136" t="s">
        <v>71</v>
      </c>
      <c r="C83" s="225" t="s">
        <v>189</v>
      </c>
      <c r="D83" s="40" t="s">
        <v>324</v>
      </c>
      <c r="E83" s="167" t="e">
        <f>VLOOKUP(D83,'DANH SACH H'!$A$2:$A$7,2,0)</f>
        <v>#N/A</v>
      </c>
      <c r="F83" s="167">
        <v>6</v>
      </c>
      <c r="G83" s="167">
        <v>6</v>
      </c>
      <c r="H83" s="167">
        <v>6</v>
      </c>
      <c r="I83" s="167">
        <v>6</v>
      </c>
      <c r="J83" s="167">
        <v>9</v>
      </c>
      <c r="K83" s="167">
        <v>9</v>
      </c>
      <c r="L83" s="167">
        <v>9</v>
      </c>
      <c r="M83" s="167">
        <v>9</v>
      </c>
      <c r="N83" s="167">
        <v>9</v>
      </c>
      <c r="O83" s="167">
        <v>9</v>
      </c>
      <c r="P83" s="167">
        <v>9</v>
      </c>
      <c r="Q83" s="167">
        <v>9</v>
      </c>
      <c r="R83" s="167">
        <v>6</v>
      </c>
      <c r="S83" s="167">
        <v>6</v>
      </c>
      <c r="T83" s="167">
        <v>6</v>
      </c>
      <c r="U83" s="167">
        <v>6</v>
      </c>
      <c r="V83" s="167"/>
      <c r="W83" s="167"/>
      <c r="X83" s="167"/>
      <c r="Y83" s="167"/>
      <c r="Z83" s="221"/>
      <c r="AA83" s="208">
        <f t="shared" si="1"/>
        <v>120</v>
      </c>
      <c r="AB83" s="208"/>
    </row>
    <row r="84" spans="1:28" s="140" customFormat="1" ht="9.75" thickBot="1">
      <c r="A84" s="210"/>
      <c r="B84" s="136" t="s">
        <v>429</v>
      </c>
      <c r="C84" s="327" t="s">
        <v>428</v>
      </c>
      <c r="D84" s="40" t="s">
        <v>324</v>
      </c>
      <c r="E84" s="167" t="e">
        <f>VLOOKUP(D84,'DANH SACH H'!$A$2:$A$7,2,0)</f>
        <v>#N/A</v>
      </c>
      <c r="F84" s="222">
        <v>3</v>
      </c>
      <c r="G84" s="222">
        <v>3</v>
      </c>
      <c r="H84" s="222">
        <v>3</v>
      </c>
      <c r="I84" s="222">
        <v>3</v>
      </c>
      <c r="J84" s="222">
        <v>3</v>
      </c>
      <c r="K84" s="222">
        <v>3</v>
      </c>
      <c r="L84" s="222">
        <v>3</v>
      </c>
      <c r="M84" s="222">
        <v>3</v>
      </c>
      <c r="N84" s="222">
        <v>3</v>
      </c>
      <c r="O84" s="222">
        <v>3</v>
      </c>
      <c r="P84" s="222"/>
      <c r="Q84" s="222"/>
      <c r="R84" s="222"/>
      <c r="S84" s="222"/>
      <c r="T84" s="222"/>
      <c r="U84" s="222"/>
      <c r="V84" s="222"/>
      <c r="W84" s="222"/>
      <c r="X84" s="222"/>
      <c r="Y84" s="222"/>
      <c r="Z84" s="223"/>
      <c r="AA84" s="208">
        <f t="shared" si="1"/>
        <v>30</v>
      </c>
      <c r="AB84" s="208"/>
    </row>
    <row r="85" spans="1:28" s="140" customFormat="1" ht="9.75" thickBot="1">
      <c r="A85" s="210"/>
      <c r="B85" s="136"/>
      <c r="C85" s="327" t="s">
        <v>430</v>
      </c>
      <c r="D85" s="40" t="s">
        <v>324</v>
      </c>
      <c r="E85" s="167" t="e">
        <f>VLOOKUP(D85,'DANH SACH H'!$A$2:$A$7,2,0)</f>
        <v>#N/A</v>
      </c>
      <c r="F85" s="222"/>
      <c r="G85" s="222"/>
      <c r="H85" s="222"/>
      <c r="I85" s="222"/>
      <c r="J85" s="222"/>
      <c r="K85" s="222"/>
      <c r="L85" s="222"/>
      <c r="M85" s="222"/>
      <c r="N85" s="222"/>
      <c r="O85" s="222"/>
      <c r="P85" s="222">
        <v>3</v>
      </c>
      <c r="Q85" s="222">
        <v>3</v>
      </c>
      <c r="R85" s="222">
        <v>3</v>
      </c>
      <c r="S85" s="222">
        <v>3</v>
      </c>
      <c r="T85" s="222">
        <v>3</v>
      </c>
      <c r="U85" s="222"/>
      <c r="V85" s="222"/>
      <c r="W85" s="222"/>
      <c r="X85" s="222"/>
      <c r="Y85" s="222"/>
      <c r="Z85" s="223"/>
      <c r="AA85" s="208">
        <f t="shared" si="1"/>
        <v>15</v>
      </c>
      <c r="AB85" s="208"/>
    </row>
    <row r="86" spans="1:28" s="140" customFormat="1" ht="9.75" thickBot="1">
      <c r="A86" s="210"/>
      <c r="B86" s="136"/>
      <c r="C86" s="327" t="s">
        <v>431</v>
      </c>
      <c r="D86" s="40" t="s">
        <v>324</v>
      </c>
      <c r="E86" s="167" t="e">
        <f>VLOOKUP(D86,'DANH SACH H'!$A$2:$A$7,2,0)</f>
        <v>#N/A</v>
      </c>
      <c r="F86" s="222">
        <v>3</v>
      </c>
      <c r="G86" s="222">
        <v>3</v>
      </c>
      <c r="H86" s="222">
        <v>3</v>
      </c>
      <c r="I86" s="222">
        <v>3</v>
      </c>
      <c r="J86" s="222">
        <v>3</v>
      </c>
      <c r="K86" s="222">
        <v>3</v>
      </c>
      <c r="L86" s="222">
        <v>3</v>
      </c>
      <c r="M86" s="222">
        <v>3</v>
      </c>
      <c r="N86" s="222">
        <v>3</v>
      </c>
      <c r="O86" s="222">
        <v>3</v>
      </c>
      <c r="P86" s="222">
        <v>3</v>
      </c>
      <c r="Q86" s="222">
        <v>3</v>
      </c>
      <c r="R86" s="222">
        <v>3</v>
      </c>
      <c r="S86" s="222">
        <v>3</v>
      </c>
      <c r="T86" s="222">
        <v>3</v>
      </c>
      <c r="U86" s="222">
        <v>3</v>
      </c>
      <c r="V86" s="222">
        <v>3</v>
      </c>
      <c r="W86" s="222">
        <v>3</v>
      </c>
      <c r="X86" s="222">
        <v>3</v>
      </c>
      <c r="Y86" s="222">
        <v>3</v>
      </c>
      <c r="Z86" s="223"/>
      <c r="AA86" s="208">
        <f t="shared" si="1"/>
        <v>60</v>
      </c>
      <c r="AB86" s="208"/>
    </row>
    <row r="87" spans="1:28" s="140" customFormat="1" ht="9.75" thickBot="1">
      <c r="A87" s="31">
        <v>9</v>
      </c>
      <c r="B87" s="123" t="s">
        <v>92</v>
      </c>
      <c r="C87" s="249" t="s">
        <v>124</v>
      </c>
      <c r="D87" s="40" t="s">
        <v>324</v>
      </c>
      <c r="E87" s="227" t="e">
        <f>VLOOKUP(D87,'DANH SACH H'!$A$2:$A$7,2,0)</f>
        <v>#N/A</v>
      </c>
      <c r="F87" s="227"/>
      <c r="G87" s="227"/>
      <c r="H87" s="227"/>
      <c r="I87" s="227"/>
      <c r="J87" s="227"/>
      <c r="K87" s="227"/>
      <c r="L87" s="227"/>
      <c r="M87" s="227"/>
      <c r="N87" s="227"/>
      <c r="O87" s="227"/>
      <c r="P87" s="227"/>
      <c r="Q87" s="227"/>
      <c r="R87" s="227"/>
      <c r="S87" s="227"/>
      <c r="T87" s="227"/>
      <c r="U87" s="227"/>
      <c r="V87" s="227"/>
      <c r="W87" s="227"/>
      <c r="X87" s="227"/>
      <c r="Y87" s="227"/>
      <c r="Z87" s="228"/>
      <c r="AA87" s="208">
        <f t="shared" si="1"/>
        <v>0</v>
      </c>
      <c r="AB87" s="208"/>
    </row>
    <row r="88" spans="1:28" s="140" customFormat="1" ht="10.5" thickBot="1" thickTop="1">
      <c r="A88" s="210"/>
      <c r="B88" s="136" t="s">
        <v>138</v>
      </c>
      <c r="C88" s="327" t="s">
        <v>431</v>
      </c>
      <c r="D88" s="40" t="s">
        <v>434</v>
      </c>
      <c r="E88" s="167">
        <v>2</v>
      </c>
      <c r="F88" s="222">
        <v>3</v>
      </c>
      <c r="G88" s="222">
        <v>3</v>
      </c>
      <c r="H88" s="222">
        <v>3</v>
      </c>
      <c r="I88" s="222">
        <v>3</v>
      </c>
      <c r="J88" s="222">
        <v>3</v>
      </c>
      <c r="K88" s="222">
        <v>3</v>
      </c>
      <c r="L88" s="222">
        <v>3</v>
      </c>
      <c r="M88" s="222">
        <v>3</v>
      </c>
      <c r="N88" s="222">
        <v>3</v>
      </c>
      <c r="O88" s="222">
        <v>3</v>
      </c>
      <c r="P88" s="222">
        <v>3</v>
      </c>
      <c r="Q88" s="222">
        <v>3</v>
      </c>
      <c r="R88" s="222">
        <v>3</v>
      </c>
      <c r="S88" s="222">
        <v>3</v>
      </c>
      <c r="T88" s="222">
        <v>3</v>
      </c>
      <c r="U88" s="222">
        <v>3</v>
      </c>
      <c r="V88" s="222">
        <v>3</v>
      </c>
      <c r="W88" s="222">
        <v>3</v>
      </c>
      <c r="X88" s="222">
        <v>3</v>
      </c>
      <c r="Y88" s="222">
        <v>3</v>
      </c>
      <c r="Z88" s="223"/>
      <c r="AA88" s="208">
        <f t="shared" si="1"/>
        <v>60</v>
      </c>
      <c r="AB88" s="208"/>
    </row>
    <row r="89" spans="1:28" s="140" customFormat="1" ht="9.75" thickBot="1">
      <c r="A89" s="210"/>
      <c r="B89" s="136" t="s">
        <v>158</v>
      </c>
      <c r="C89" s="327" t="s">
        <v>435</v>
      </c>
      <c r="D89" s="40" t="s">
        <v>434</v>
      </c>
      <c r="E89" s="167">
        <v>2</v>
      </c>
      <c r="F89" s="222">
        <v>4</v>
      </c>
      <c r="G89" s="222">
        <v>4</v>
      </c>
      <c r="H89" s="222">
        <v>4</v>
      </c>
      <c r="I89" s="222">
        <v>4</v>
      </c>
      <c r="J89" s="222">
        <v>4</v>
      </c>
      <c r="K89" s="222">
        <v>4</v>
      </c>
      <c r="L89" s="222">
        <v>4</v>
      </c>
      <c r="M89" s="222">
        <v>4</v>
      </c>
      <c r="N89" s="222">
        <v>4</v>
      </c>
      <c r="O89" s="222">
        <v>4</v>
      </c>
      <c r="P89" s="222">
        <v>4</v>
      </c>
      <c r="Q89" s="222">
        <v>1</v>
      </c>
      <c r="R89" s="222"/>
      <c r="S89" s="222"/>
      <c r="T89" s="222"/>
      <c r="U89" s="222"/>
      <c r="V89" s="222"/>
      <c r="W89" s="222"/>
      <c r="X89" s="222"/>
      <c r="Y89" s="222"/>
      <c r="Z89" s="223"/>
      <c r="AA89" s="208">
        <f t="shared" si="1"/>
        <v>45</v>
      </c>
      <c r="AB89" s="208"/>
    </row>
    <row r="90" spans="1:28" s="140" customFormat="1" ht="9.75" thickBot="1">
      <c r="A90" s="210"/>
      <c r="B90" s="136" t="s">
        <v>138</v>
      </c>
      <c r="C90" s="327" t="s">
        <v>428</v>
      </c>
      <c r="D90" s="40" t="s">
        <v>434</v>
      </c>
      <c r="E90" s="167">
        <v>2</v>
      </c>
      <c r="F90" s="222">
        <v>4</v>
      </c>
      <c r="G90" s="222">
        <v>4</v>
      </c>
      <c r="H90" s="222">
        <v>4</v>
      </c>
      <c r="I90" s="222">
        <v>4</v>
      </c>
      <c r="J90" s="222">
        <v>4</v>
      </c>
      <c r="K90" s="222">
        <v>4</v>
      </c>
      <c r="L90" s="222">
        <v>4</v>
      </c>
      <c r="M90" s="222">
        <v>4</v>
      </c>
      <c r="N90" s="222">
        <v>4</v>
      </c>
      <c r="O90" s="222">
        <v>4</v>
      </c>
      <c r="P90" s="222">
        <v>4</v>
      </c>
      <c r="Q90" s="222">
        <v>4</v>
      </c>
      <c r="R90" s="222">
        <v>4</v>
      </c>
      <c r="S90" s="222">
        <v>4</v>
      </c>
      <c r="T90" s="222">
        <v>4</v>
      </c>
      <c r="U90" s="222"/>
      <c r="V90" s="222"/>
      <c r="W90" s="222"/>
      <c r="X90" s="222"/>
      <c r="Y90" s="222"/>
      <c r="Z90" s="223"/>
      <c r="AA90" s="208">
        <f t="shared" si="1"/>
        <v>60</v>
      </c>
      <c r="AB90" s="208"/>
    </row>
    <row r="91" spans="1:28" s="140" customFormat="1" ht="9.75" thickBot="1">
      <c r="A91" s="210"/>
      <c r="B91" s="136" t="s">
        <v>138</v>
      </c>
      <c r="C91" s="327" t="s">
        <v>430</v>
      </c>
      <c r="D91" s="40" t="s">
        <v>434</v>
      </c>
      <c r="E91" s="167">
        <v>2</v>
      </c>
      <c r="F91" s="222">
        <v>4</v>
      </c>
      <c r="G91" s="222">
        <v>4</v>
      </c>
      <c r="H91" s="222">
        <v>4</v>
      </c>
      <c r="I91" s="222">
        <v>3</v>
      </c>
      <c r="J91" s="222"/>
      <c r="K91" s="222"/>
      <c r="L91" s="222"/>
      <c r="M91" s="222"/>
      <c r="N91" s="222"/>
      <c r="O91" s="222"/>
      <c r="P91" s="222"/>
      <c r="Q91" s="222"/>
      <c r="R91" s="222"/>
      <c r="S91" s="222"/>
      <c r="T91" s="222"/>
      <c r="U91" s="222"/>
      <c r="V91" s="222"/>
      <c r="W91" s="222"/>
      <c r="X91" s="222"/>
      <c r="Y91" s="222"/>
      <c r="Z91" s="223"/>
      <c r="AA91" s="208">
        <f t="shared" si="1"/>
        <v>15</v>
      </c>
      <c r="AB91" s="208"/>
    </row>
    <row r="92" spans="1:28" s="140" customFormat="1" ht="9.75" thickBot="1">
      <c r="A92" s="210"/>
      <c r="B92" s="136" t="s">
        <v>73</v>
      </c>
      <c r="C92" s="327" t="s">
        <v>436</v>
      </c>
      <c r="D92" s="40" t="s">
        <v>434</v>
      </c>
      <c r="E92" s="167">
        <v>2</v>
      </c>
      <c r="F92" s="222"/>
      <c r="G92" s="222"/>
      <c r="H92" s="222"/>
      <c r="I92" s="222"/>
      <c r="J92" s="222"/>
      <c r="K92" s="222"/>
      <c r="L92" s="222"/>
      <c r="M92" s="222"/>
      <c r="N92" s="222">
        <v>4</v>
      </c>
      <c r="O92" s="222">
        <v>4</v>
      </c>
      <c r="P92" s="222">
        <v>4</v>
      </c>
      <c r="Q92" s="222">
        <v>4</v>
      </c>
      <c r="R92" s="222">
        <v>4</v>
      </c>
      <c r="S92" s="222">
        <v>4</v>
      </c>
      <c r="T92" s="222">
        <v>4</v>
      </c>
      <c r="U92" s="222">
        <v>4</v>
      </c>
      <c r="V92" s="222">
        <v>4</v>
      </c>
      <c r="W92" s="222">
        <v>4</v>
      </c>
      <c r="X92" s="222">
        <v>4</v>
      </c>
      <c r="Y92" s="222">
        <v>1</v>
      </c>
      <c r="Z92" s="223"/>
      <c r="AA92" s="208">
        <f t="shared" si="1"/>
        <v>45</v>
      </c>
      <c r="AB92" s="208"/>
    </row>
    <row r="93" spans="1:28" s="140" customFormat="1" ht="9.75" thickBot="1">
      <c r="A93" s="210"/>
      <c r="B93" s="136" t="s">
        <v>130</v>
      </c>
      <c r="C93" s="327" t="s">
        <v>437</v>
      </c>
      <c r="D93" s="40" t="s">
        <v>434</v>
      </c>
      <c r="E93" s="167">
        <v>2</v>
      </c>
      <c r="F93" s="222"/>
      <c r="G93" s="222">
        <v>8</v>
      </c>
      <c r="H93" s="222">
        <v>8</v>
      </c>
      <c r="I93" s="222">
        <v>8</v>
      </c>
      <c r="J93" s="222">
        <v>8</v>
      </c>
      <c r="K93" s="222">
        <v>8</v>
      </c>
      <c r="L93" s="222">
        <v>8</v>
      </c>
      <c r="M93" s="222">
        <v>8</v>
      </c>
      <c r="N93" s="222">
        <v>8</v>
      </c>
      <c r="O93" s="222">
        <v>8</v>
      </c>
      <c r="P93" s="222">
        <v>8</v>
      </c>
      <c r="Q93" s="222">
        <v>8</v>
      </c>
      <c r="R93" s="222">
        <v>8</v>
      </c>
      <c r="S93" s="222">
        <v>8</v>
      </c>
      <c r="T93" s="222">
        <v>8</v>
      </c>
      <c r="U93" s="222">
        <v>8</v>
      </c>
      <c r="V93" s="222">
        <v>8</v>
      </c>
      <c r="W93" s="222">
        <v>8</v>
      </c>
      <c r="X93" s="222">
        <v>8</v>
      </c>
      <c r="Y93" s="222">
        <v>6</v>
      </c>
      <c r="Z93" s="223"/>
      <c r="AA93" s="208">
        <f t="shared" si="1"/>
        <v>150</v>
      </c>
      <c r="AB93" s="208"/>
    </row>
    <row r="94" spans="1:28" s="140" customFormat="1" ht="9.75" thickBot="1">
      <c r="A94" s="31">
        <v>9</v>
      </c>
      <c r="B94" s="123" t="s">
        <v>92</v>
      </c>
      <c r="C94" s="249" t="s">
        <v>124</v>
      </c>
      <c r="D94" s="40" t="s">
        <v>434</v>
      </c>
      <c r="E94" s="167">
        <v>2</v>
      </c>
      <c r="F94" s="227"/>
      <c r="G94" s="227"/>
      <c r="H94" s="227"/>
      <c r="I94" s="227"/>
      <c r="J94" s="227"/>
      <c r="K94" s="227"/>
      <c r="L94" s="227"/>
      <c r="M94" s="227"/>
      <c r="N94" s="227"/>
      <c r="O94" s="227"/>
      <c r="P94" s="227"/>
      <c r="Q94" s="227"/>
      <c r="R94" s="227"/>
      <c r="S94" s="227"/>
      <c r="T94" s="227"/>
      <c r="U94" s="227"/>
      <c r="V94" s="227"/>
      <c r="W94" s="227"/>
      <c r="X94" s="227"/>
      <c r="Y94" s="227"/>
      <c r="Z94" s="228"/>
      <c r="AA94" s="208"/>
      <c r="AB94" s="208"/>
    </row>
    <row r="95" spans="1:28" s="140" customFormat="1" ht="9.75" thickTop="1">
      <c r="A95" s="41"/>
      <c r="B95" s="42"/>
      <c r="C95" s="313"/>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208"/>
      <c r="AB95" s="208"/>
    </row>
    <row r="96" spans="1:28" s="140" customFormat="1" ht="9">
      <c r="A96" s="41"/>
      <c r="B96" s="42"/>
      <c r="C96" s="313"/>
      <c r="D96" s="41"/>
      <c r="E96" s="170"/>
      <c r="F96" s="170"/>
      <c r="G96" s="170"/>
      <c r="H96" s="170"/>
      <c r="I96" s="170"/>
      <c r="J96" s="170"/>
      <c r="K96" s="170"/>
      <c r="L96" s="170"/>
      <c r="M96" s="170"/>
      <c r="N96" s="170"/>
      <c r="O96" s="170"/>
      <c r="P96" s="170"/>
      <c r="Q96" s="170"/>
      <c r="R96" s="170"/>
      <c r="S96" s="170"/>
      <c r="T96" s="170"/>
      <c r="U96" s="170"/>
      <c r="V96" s="170"/>
      <c r="W96" s="170"/>
      <c r="X96" s="170"/>
      <c r="Y96" s="170"/>
      <c r="Z96" s="170"/>
      <c r="AA96" s="208"/>
      <c r="AB96" s="208"/>
    </row>
    <row r="97" spans="1:28" s="140" customFormat="1" ht="9">
      <c r="A97" s="41"/>
      <c r="B97" s="42"/>
      <c r="C97" s="313"/>
      <c r="D97" s="41"/>
      <c r="E97" s="170"/>
      <c r="F97" s="170"/>
      <c r="G97" s="170"/>
      <c r="H97" s="170"/>
      <c r="I97" s="170"/>
      <c r="J97" s="170"/>
      <c r="K97" s="170"/>
      <c r="L97" s="170"/>
      <c r="M97" s="170"/>
      <c r="N97" s="170"/>
      <c r="O97" s="170"/>
      <c r="P97" s="170"/>
      <c r="Q97" s="170"/>
      <c r="R97" s="170"/>
      <c r="S97" s="170"/>
      <c r="T97" s="170"/>
      <c r="U97" s="170"/>
      <c r="V97" s="170"/>
      <c r="W97" s="170"/>
      <c r="X97" s="170"/>
      <c r="Y97" s="170"/>
      <c r="Z97" s="170"/>
      <c r="AA97" s="208"/>
      <c r="AB97" s="208"/>
    </row>
    <row r="98" spans="1:28" s="140" customFormat="1" ht="9">
      <c r="A98" s="41"/>
      <c r="B98" s="42"/>
      <c r="C98" s="313"/>
      <c r="D98" s="41"/>
      <c r="E98" s="170"/>
      <c r="F98" s="170"/>
      <c r="G98" s="170"/>
      <c r="H98" s="170"/>
      <c r="I98" s="170"/>
      <c r="J98" s="170"/>
      <c r="K98" s="170"/>
      <c r="L98" s="170"/>
      <c r="M98" s="170"/>
      <c r="N98" s="170"/>
      <c r="O98" s="170"/>
      <c r="P98" s="170"/>
      <c r="Q98" s="170"/>
      <c r="R98" s="170"/>
      <c r="S98" s="170"/>
      <c r="T98" s="170"/>
      <c r="U98" s="170"/>
      <c r="V98" s="170"/>
      <c r="W98" s="170"/>
      <c r="X98" s="170"/>
      <c r="Y98" s="170"/>
      <c r="Z98" s="170"/>
      <c r="AA98" s="208"/>
      <c r="AB98" s="208"/>
    </row>
    <row r="99" spans="1:28" s="140" customFormat="1" ht="9">
      <c r="A99" s="41"/>
      <c r="B99" s="42"/>
      <c r="C99" s="313"/>
      <c r="D99" s="41"/>
      <c r="E99" s="170"/>
      <c r="F99" s="170"/>
      <c r="G99" s="170"/>
      <c r="H99" s="170"/>
      <c r="I99" s="170"/>
      <c r="J99" s="170"/>
      <c r="K99" s="170"/>
      <c r="L99" s="170"/>
      <c r="M99" s="170"/>
      <c r="N99" s="170"/>
      <c r="O99" s="170"/>
      <c r="P99" s="170"/>
      <c r="Q99" s="170"/>
      <c r="R99" s="170"/>
      <c r="S99" s="170"/>
      <c r="T99" s="170"/>
      <c r="U99" s="170"/>
      <c r="V99" s="170"/>
      <c r="W99" s="170"/>
      <c r="X99" s="170"/>
      <c r="Y99" s="170"/>
      <c r="Z99" s="170"/>
      <c r="AA99" s="208"/>
      <c r="AB99" s="208"/>
    </row>
    <row r="100" spans="1:28" s="140" customFormat="1" ht="9">
      <c r="A100" s="41"/>
      <c r="B100" s="42"/>
      <c r="C100" s="313"/>
      <c r="D100" s="41"/>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208"/>
      <c r="AB100" s="208"/>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3"/>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4"/>
      <c r="C106" s="61" t="s">
        <v>104</v>
      </c>
      <c r="D106" s="77"/>
      <c r="E106" s="77"/>
      <c r="F106" s="60"/>
      <c r="G106" s="1232" t="s">
        <v>72</v>
      </c>
      <c r="H106" s="1232"/>
      <c r="I106" s="1232"/>
      <c r="J106" s="1232"/>
      <c r="K106" s="1232"/>
      <c r="L106" s="1232"/>
      <c r="M106" s="1232"/>
      <c r="N106" s="129"/>
      <c r="O106" s="60"/>
      <c r="P106" s="60"/>
      <c r="Q106" s="60"/>
      <c r="R106" s="60"/>
      <c r="S106" s="1232" t="s">
        <v>1</v>
      </c>
      <c r="T106" s="1232"/>
      <c r="U106" s="1232"/>
      <c r="V106" s="1232"/>
      <c r="W106" s="1232"/>
      <c r="X106" s="1232"/>
      <c r="Y106" s="1232"/>
      <c r="Z106" s="75"/>
      <c r="AA106" s="8"/>
    </row>
    <row r="107" spans="2:26" ht="15.75">
      <c r="B107" s="214"/>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4"/>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4"/>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32"/>
  <sheetViews>
    <sheetView zoomScalePageLayoutView="0" workbookViewId="0" topLeftCell="A2">
      <selection activeCell="AA9" sqref="AA9"/>
    </sheetView>
  </sheetViews>
  <sheetFormatPr defaultColWidth="9.140625" defaultRowHeight="15"/>
  <cols>
    <col min="1" max="1" width="4.7109375" style="0" customWidth="1"/>
    <col min="2" max="2" width="5.57421875" style="0" customWidth="1"/>
    <col min="3" max="22" width="5.7109375" style="0" customWidth="1"/>
    <col min="23" max="23" width="6.140625" style="0" customWidth="1"/>
    <col min="24" max="26" width="5.00390625" style="0" customWidth="1"/>
  </cols>
  <sheetData>
    <row r="1" spans="1:23" ht="15.75">
      <c r="A1" s="1257" t="s">
        <v>75</v>
      </c>
      <c r="B1" s="1257"/>
      <c r="C1" s="1257"/>
      <c r="D1" s="1257"/>
      <c r="E1" s="1257"/>
      <c r="F1" s="1257"/>
      <c r="G1" s="1257"/>
      <c r="H1" s="1257"/>
      <c r="I1" s="1257"/>
      <c r="J1" s="1257"/>
      <c r="K1" s="1257"/>
      <c r="L1" s="61"/>
      <c r="M1" s="61"/>
      <c r="N1" s="1258" t="s">
        <v>76</v>
      </c>
      <c r="O1" s="1258"/>
      <c r="P1" s="1258"/>
      <c r="Q1" s="1258"/>
      <c r="R1" s="1258"/>
      <c r="S1" s="1258"/>
      <c r="T1" s="1258"/>
      <c r="U1" s="1258"/>
      <c r="V1" s="1258"/>
      <c r="W1" s="1258"/>
    </row>
    <row r="2" spans="1:23" ht="15.75">
      <c r="A2" s="1259" t="s">
        <v>74</v>
      </c>
      <c r="B2" s="1259"/>
      <c r="C2" s="1259"/>
      <c r="D2" s="1259"/>
      <c r="E2" s="1259"/>
      <c r="F2" s="1259"/>
      <c r="G2" s="1259"/>
      <c r="H2" s="1259"/>
      <c r="I2" s="1259"/>
      <c r="J2" s="1259"/>
      <c r="K2" s="1259"/>
      <c r="L2" s="61"/>
      <c r="M2" s="61"/>
      <c r="N2" s="1260" t="s">
        <v>77</v>
      </c>
      <c r="O2" s="1260"/>
      <c r="P2" s="1260"/>
      <c r="Q2" s="1260"/>
      <c r="R2" s="1260"/>
      <c r="S2" s="1260"/>
      <c r="T2" s="1260"/>
      <c r="U2" s="1260"/>
      <c r="V2" s="1260"/>
      <c r="W2" s="1260"/>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61" t="s">
        <v>453</v>
      </c>
      <c r="B4" s="1261"/>
      <c r="C4" s="1261"/>
      <c r="D4" s="1261"/>
      <c r="E4" s="1261"/>
      <c r="F4" s="1261"/>
      <c r="G4" s="1261"/>
      <c r="H4" s="1261"/>
      <c r="I4" s="1261"/>
      <c r="J4" s="1261"/>
      <c r="K4" s="1261"/>
      <c r="L4" s="1261"/>
      <c r="M4" s="1261"/>
      <c r="N4" s="1261"/>
      <c r="O4" s="1261"/>
      <c r="P4" s="1261"/>
      <c r="Q4" s="1261"/>
      <c r="R4" s="1261"/>
      <c r="S4" s="1261"/>
      <c r="T4" s="1261"/>
      <c r="U4" s="1261"/>
      <c r="V4" s="1261"/>
      <c r="W4" s="1261"/>
    </row>
    <row r="5" spans="1:23" ht="18.75" customHeight="1">
      <c r="A5" s="1261" t="s">
        <v>508</v>
      </c>
      <c r="B5" s="1261"/>
      <c r="C5" s="1261"/>
      <c r="D5" s="1261"/>
      <c r="E5" s="1261"/>
      <c r="F5" s="1261"/>
      <c r="G5" s="1261"/>
      <c r="H5" s="1261"/>
      <c r="I5" s="1261"/>
      <c r="J5" s="1261"/>
      <c r="K5" s="1261"/>
      <c r="L5" s="1261"/>
      <c r="M5" s="1261"/>
      <c r="N5" s="1261"/>
      <c r="O5" s="1261"/>
      <c r="P5" s="1261"/>
      <c r="Q5" s="1261"/>
      <c r="R5" s="1261"/>
      <c r="S5" s="1261"/>
      <c r="T5" s="1261"/>
      <c r="U5" s="1261"/>
      <c r="V5" s="1261"/>
      <c r="W5" s="1261"/>
    </row>
    <row r="6" spans="1:23" ht="14.25">
      <c r="A6" s="1365" t="s">
        <v>656</v>
      </c>
      <c r="B6" s="1365"/>
      <c r="C6" s="1365"/>
      <c r="D6" s="1365"/>
      <c r="E6" s="1365"/>
      <c r="F6" s="1365"/>
      <c r="G6" s="1365"/>
      <c r="H6" s="1365"/>
      <c r="I6" s="1365"/>
      <c r="J6" s="1365"/>
      <c r="K6" s="1365"/>
      <c r="L6" s="1365"/>
      <c r="M6" s="1365"/>
      <c r="N6" s="1365"/>
      <c r="O6" s="1365"/>
      <c r="P6" s="1365"/>
      <c r="Q6" s="1365"/>
      <c r="R6" s="1365"/>
      <c r="S6" s="1365"/>
      <c r="T6" s="1365"/>
      <c r="U6" s="1365"/>
      <c r="V6" s="1365"/>
      <c r="W6" s="1365"/>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58" customFormat="1" ht="16.5" customHeight="1" thickTop="1">
      <c r="A8" s="1375" t="s">
        <v>67</v>
      </c>
      <c r="B8" s="1253"/>
      <c r="C8" s="1251" t="s">
        <v>497</v>
      </c>
      <c r="D8" s="1252"/>
      <c r="E8" s="1252"/>
      <c r="F8" s="1253"/>
      <c r="G8" s="1246" t="s">
        <v>498</v>
      </c>
      <c r="H8" s="1247"/>
      <c r="I8" s="1247"/>
      <c r="J8" s="1248"/>
      <c r="K8" s="1246" t="s">
        <v>146</v>
      </c>
      <c r="L8" s="1247"/>
      <c r="M8" s="1247"/>
      <c r="N8" s="1247"/>
      <c r="O8" s="1248"/>
      <c r="P8" s="1246" t="s">
        <v>147</v>
      </c>
      <c r="Q8" s="1247"/>
      <c r="R8" s="1247"/>
      <c r="S8" s="1248"/>
      <c r="T8" s="1246" t="s">
        <v>148</v>
      </c>
      <c r="U8" s="1247"/>
      <c r="V8" s="1256"/>
    </row>
    <row r="9" spans="1:22" s="758" customFormat="1" ht="20.25" customHeight="1">
      <c r="A9" s="1380" t="s">
        <v>78</v>
      </c>
      <c r="B9" s="1381"/>
      <c r="C9" s="759" t="s">
        <v>499</v>
      </c>
      <c r="D9" s="759" t="s">
        <v>500</v>
      </c>
      <c r="E9" s="759" t="s">
        <v>465</v>
      </c>
      <c r="F9" s="759" t="s">
        <v>466</v>
      </c>
      <c r="G9" s="759" t="s">
        <v>467</v>
      </c>
      <c r="H9" s="760" t="s">
        <v>468</v>
      </c>
      <c r="I9" s="760" t="s">
        <v>469</v>
      </c>
      <c r="J9" s="761" t="s">
        <v>470</v>
      </c>
      <c r="K9" s="761" t="s">
        <v>501</v>
      </c>
      <c r="L9" s="761" t="s">
        <v>471</v>
      </c>
      <c r="M9" s="761" t="s">
        <v>472</v>
      </c>
      <c r="N9" s="761" t="s">
        <v>473</v>
      </c>
      <c r="O9" s="761" t="s">
        <v>502</v>
      </c>
      <c r="P9" s="761" t="s">
        <v>474</v>
      </c>
      <c r="Q9" s="761" t="s">
        <v>475</v>
      </c>
      <c r="R9" s="761" t="s">
        <v>476</v>
      </c>
      <c r="S9" s="761" t="s">
        <v>477</v>
      </c>
      <c r="T9" s="761" t="s">
        <v>503</v>
      </c>
      <c r="U9" s="761" t="s">
        <v>478</v>
      </c>
      <c r="V9" s="762" t="s">
        <v>479</v>
      </c>
    </row>
    <row r="10" spans="1:22" s="758" customFormat="1" ht="17.25" customHeight="1" thickBot="1">
      <c r="A10" s="1382" t="s">
        <v>79</v>
      </c>
      <c r="B10" s="1383"/>
      <c r="C10" s="764">
        <v>1</v>
      </c>
      <c r="D10" s="764">
        <v>2</v>
      </c>
      <c r="E10" s="764">
        <v>3</v>
      </c>
      <c r="F10" s="764">
        <v>4</v>
      </c>
      <c r="G10" s="764">
        <v>5</v>
      </c>
      <c r="H10" s="764">
        <v>6</v>
      </c>
      <c r="I10" s="764">
        <v>7</v>
      </c>
      <c r="J10" s="764">
        <v>8</v>
      </c>
      <c r="K10" s="764">
        <v>9</v>
      </c>
      <c r="L10" s="764">
        <v>10</v>
      </c>
      <c r="M10" s="764">
        <v>11</v>
      </c>
      <c r="N10" s="764">
        <v>12</v>
      </c>
      <c r="O10" s="764">
        <v>13</v>
      </c>
      <c r="P10" s="764">
        <v>14</v>
      </c>
      <c r="Q10" s="764">
        <v>15</v>
      </c>
      <c r="R10" s="764">
        <v>16</v>
      </c>
      <c r="S10" s="764">
        <v>17</v>
      </c>
      <c r="T10" s="763">
        <v>18</v>
      </c>
      <c r="U10" s="764">
        <v>19</v>
      </c>
      <c r="V10" s="765">
        <v>20</v>
      </c>
    </row>
    <row r="11" spans="1:22" s="758" customFormat="1" ht="15.75" customHeight="1" thickTop="1">
      <c r="A11" s="1384" t="s">
        <v>80</v>
      </c>
      <c r="B11" s="766" t="s">
        <v>81</v>
      </c>
      <c r="C11" s="1371" t="s">
        <v>522</v>
      </c>
      <c r="D11" s="1371"/>
      <c r="E11" s="1371"/>
      <c r="F11" s="1371"/>
      <c r="G11" s="1371"/>
      <c r="H11" s="1371"/>
      <c r="I11" s="1371"/>
      <c r="J11" s="1371"/>
      <c r="K11" s="1371"/>
      <c r="L11" s="1371"/>
      <c r="M11" s="1371"/>
      <c r="N11" s="1371"/>
      <c r="O11" s="1371"/>
      <c r="P11" s="1371"/>
      <c r="Q11" s="1371"/>
      <c r="R11" s="1371"/>
      <c r="S11" s="1371"/>
      <c r="T11" s="1371"/>
      <c r="U11" s="776"/>
      <c r="V11" s="777"/>
    </row>
    <row r="12" spans="1:24" s="758" customFormat="1" ht="16.5" customHeight="1" thickBot="1">
      <c r="A12" s="1374"/>
      <c r="B12" s="778" t="s">
        <v>82</v>
      </c>
      <c r="C12" s="778"/>
      <c r="D12" s="779"/>
      <c r="E12" s="779"/>
      <c r="F12" s="779"/>
      <c r="G12" s="779"/>
      <c r="H12" s="779"/>
      <c r="I12" s="779"/>
      <c r="J12" s="779"/>
      <c r="K12" s="779"/>
      <c r="L12" s="779"/>
      <c r="M12" s="779"/>
      <c r="N12" s="779"/>
      <c r="O12" s="779"/>
      <c r="P12" s="779"/>
      <c r="Q12" s="779"/>
      <c r="R12" s="780"/>
      <c r="S12" s="781"/>
      <c r="T12" s="781"/>
      <c r="U12" s="781"/>
      <c r="V12" s="782"/>
      <c r="X12" s="758" t="s">
        <v>539</v>
      </c>
    </row>
    <row r="13" spans="1:22" s="758" customFormat="1" ht="12.75" customHeight="1">
      <c r="A13" s="1373" t="s">
        <v>83</v>
      </c>
      <c r="B13" s="783" t="s">
        <v>81</v>
      </c>
      <c r="C13" s="784"/>
      <c r="D13" s="784"/>
      <c r="E13" s="784"/>
      <c r="F13" s="784"/>
      <c r="G13" s="784"/>
      <c r="H13" s="784"/>
      <c r="I13" s="784"/>
      <c r="J13" s="784"/>
      <c r="K13" s="784"/>
      <c r="L13" s="784"/>
      <c r="M13" s="784"/>
      <c r="N13" s="784"/>
      <c r="O13" s="784"/>
      <c r="P13" s="784"/>
      <c r="Q13" s="784"/>
      <c r="R13" s="785"/>
      <c r="S13" s="785"/>
      <c r="T13" s="785"/>
      <c r="U13" s="785"/>
      <c r="V13" s="786"/>
    </row>
    <row r="14" spans="1:22" s="758" customFormat="1" ht="15.75" customHeight="1" thickBot="1">
      <c r="A14" s="1385"/>
      <c r="B14" s="787" t="s">
        <v>82</v>
      </c>
      <c r="C14" s="1372" t="s">
        <v>504</v>
      </c>
      <c r="D14" s="1372"/>
      <c r="E14" s="1372"/>
      <c r="F14" s="1372"/>
      <c r="G14" s="1372"/>
      <c r="H14" s="1372"/>
      <c r="I14" s="1372"/>
      <c r="J14" s="1372"/>
      <c r="K14" s="1376" t="s">
        <v>505</v>
      </c>
      <c r="L14" s="1376"/>
      <c r="M14" s="1376"/>
      <c r="N14" s="1376"/>
      <c r="O14" s="1376"/>
      <c r="P14" s="1376"/>
      <c r="Q14" s="1376"/>
      <c r="R14" s="1376"/>
      <c r="S14" s="788"/>
      <c r="T14" s="789"/>
      <c r="U14" s="789"/>
      <c r="V14" s="790"/>
    </row>
    <row r="15" spans="1:22" s="758" customFormat="1" ht="15.75" customHeight="1">
      <c r="A15" s="1373" t="s">
        <v>84</v>
      </c>
      <c r="B15" s="783" t="s">
        <v>81</v>
      </c>
      <c r="C15" s="1386" t="s">
        <v>511</v>
      </c>
      <c r="D15" s="1386"/>
      <c r="E15" s="1386"/>
      <c r="F15" s="1386"/>
      <c r="G15" s="1386"/>
      <c r="H15" s="1386"/>
      <c r="I15" s="1386"/>
      <c r="J15" s="1386"/>
      <c r="K15" s="1386"/>
      <c r="L15" s="1386"/>
      <c r="M15" s="1386"/>
      <c r="N15" s="1386"/>
      <c r="O15" s="1386"/>
      <c r="P15" s="1386"/>
      <c r="Q15" s="1386"/>
      <c r="R15" s="1386"/>
      <c r="S15" s="1386"/>
      <c r="T15" s="1386"/>
      <c r="U15" s="1386"/>
      <c r="V15" s="1387"/>
    </row>
    <row r="16" spans="1:22" s="758" customFormat="1" ht="15.75" customHeight="1" thickBot="1">
      <c r="A16" s="1374"/>
      <c r="B16" s="778" t="s">
        <v>82</v>
      </c>
      <c r="C16" s="1388"/>
      <c r="D16" s="1388"/>
      <c r="E16" s="1388"/>
      <c r="F16" s="1388"/>
      <c r="G16" s="1388"/>
      <c r="H16" s="1388"/>
      <c r="I16" s="1388"/>
      <c r="J16" s="1388"/>
      <c r="K16" s="1388"/>
      <c r="L16" s="1388"/>
      <c r="M16" s="1388"/>
      <c r="N16" s="1388"/>
      <c r="O16" s="1388"/>
      <c r="P16" s="1388"/>
      <c r="Q16" s="1388"/>
      <c r="R16" s="1388"/>
      <c r="S16" s="1388"/>
      <c r="T16" s="1388"/>
      <c r="U16" s="1388"/>
      <c r="V16" s="1389"/>
    </row>
    <row r="17" spans="1:22" s="758" customFormat="1" ht="15.75" customHeight="1">
      <c r="A17" s="1398" t="s">
        <v>85</v>
      </c>
      <c r="B17" s="774" t="s">
        <v>81</v>
      </c>
      <c r="C17" s="1394" t="s">
        <v>506</v>
      </c>
      <c r="D17" s="1394"/>
      <c r="E17" s="1394"/>
      <c r="F17" s="1394"/>
      <c r="G17" s="1394"/>
      <c r="H17" s="1394"/>
      <c r="I17" s="1394"/>
      <c r="J17" s="1394"/>
      <c r="K17" s="1394"/>
      <c r="L17" s="1394"/>
      <c r="M17" s="1394"/>
      <c r="N17" s="1394"/>
      <c r="O17" s="775"/>
      <c r="P17" s="775"/>
      <c r="Q17" s="775"/>
      <c r="R17" s="775"/>
      <c r="S17" s="1395" t="s">
        <v>509</v>
      </c>
      <c r="T17" s="1396"/>
      <c r="U17" s="1396"/>
      <c r="V17" s="1397"/>
    </row>
    <row r="18" spans="1:25" s="758" customFormat="1" ht="15.75" customHeight="1" thickBot="1">
      <c r="A18" s="1385"/>
      <c r="B18" s="787" t="s">
        <v>82</v>
      </c>
      <c r="C18" s="1377" t="s">
        <v>507</v>
      </c>
      <c r="D18" s="1378"/>
      <c r="E18" s="1378"/>
      <c r="F18" s="1378"/>
      <c r="G18" s="1378"/>
      <c r="H18" s="1378"/>
      <c r="I18" s="1378"/>
      <c r="J18" s="1378"/>
      <c r="K18" s="1378"/>
      <c r="L18" s="1378"/>
      <c r="M18" s="1378"/>
      <c r="N18" s="1379"/>
      <c r="O18" s="1400" t="s">
        <v>510</v>
      </c>
      <c r="P18" s="1401"/>
      <c r="Q18" s="1401"/>
      <c r="R18" s="1401"/>
      <c r="S18" s="1401"/>
      <c r="T18" s="1401"/>
      <c r="U18" s="1401"/>
      <c r="V18" s="1402"/>
      <c r="Y18" s="770"/>
    </row>
    <row r="19" spans="1:22" s="758" customFormat="1" ht="15.75" customHeight="1">
      <c r="A19" s="1373" t="s">
        <v>86</v>
      </c>
      <c r="B19" s="783" t="s">
        <v>81</v>
      </c>
      <c r="C19" s="1390" t="s">
        <v>559</v>
      </c>
      <c r="D19" s="1390"/>
      <c r="E19" s="1390"/>
      <c r="F19" s="1390"/>
      <c r="G19" s="1390"/>
      <c r="H19" s="1390"/>
      <c r="I19" s="1390"/>
      <c r="J19" s="1390"/>
      <c r="K19" s="1390"/>
      <c r="L19" s="1390"/>
      <c r="M19" s="1390"/>
      <c r="N19" s="1390"/>
      <c r="O19" s="1390"/>
      <c r="P19" s="1390"/>
      <c r="Q19" s="1391"/>
      <c r="R19" s="793"/>
      <c r="S19" s="794"/>
      <c r="T19" s="794"/>
      <c r="U19" s="794"/>
      <c r="V19" s="786"/>
    </row>
    <row r="20" spans="1:22" s="758" customFormat="1" ht="15.75" customHeight="1" thickBot="1">
      <c r="A20" s="1374"/>
      <c r="B20" s="778" t="s">
        <v>82</v>
      </c>
      <c r="C20" s="1392"/>
      <c r="D20" s="1392"/>
      <c r="E20" s="1392"/>
      <c r="F20" s="1392"/>
      <c r="G20" s="1392"/>
      <c r="H20" s="1392"/>
      <c r="I20" s="1392"/>
      <c r="J20" s="1392"/>
      <c r="K20" s="1392"/>
      <c r="L20" s="1392"/>
      <c r="M20" s="1392"/>
      <c r="N20" s="1392"/>
      <c r="O20" s="1392"/>
      <c r="P20" s="1392"/>
      <c r="Q20" s="1393"/>
      <c r="R20" s="795"/>
      <c r="S20" s="779"/>
      <c r="T20" s="779"/>
      <c r="U20" s="779"/>
      <c r="V20" s="796"/>
    </row>
    <row r="21" spans="1:22" s="758" customFormat="1" ht="15.75" customHeight="1">
      <c r="A21" s="1398" t="s">
        <v>87</v>
      </c>
      <c r="B21" s="774" t="s">
        <v>81</v>
      </c>
      <c r="C21" s="774"/>
      <c r="D21" s="774"/>
      <c r="E21" s="774"/>
      <c r="F21" s="774"/>
      <c r="G21" s="791"/>
      <c r="H21" s="791"/>
      <c r="I21" s="791"/>
      <c r="J21" s="791"/>
      <c r="K21" s="791"/>
      <c r="L21" s="791"/>
      <c r="M21" s="791"/>
      <c r="N21" s="791"/>
      <c r="O21" s="791"/>
      <c r="P21" s="791"/>
      <c r="Q21" s="791"/>
      <c r="R21" s="791"/>
      <c r="S21" s="791"/>
      <c r="T21" s="791"/>
      <c r="U21" s="791"/>
      <c r="V21" s="792"/>
    </row>
    <row r="22" spans="1:22" s="758" customFormat="1" ht="12.75" thickBot="1">
      <c r="A22" s="1399"/>
      <c r="B22" s="767" t="s">
        <v>82</v>
      </c>
      <c r="C22" s="767"/>
      <c r="D22" s="767"/>
      <c r="E22" s="767"/>
      <c r="F22" s="767"/>
      <c r="G22" s="768"/>
      <c r="H22" s="768"/>
      <c r="I22" s="768"/>
      <c r="J22" s="768"/>
      <c r="K22" s="768"/>
      <c r="L22" s="768"/>
      <c r="M22" s="768"/>
      <c r="N22" s="768"/>
      <c r="O22" s="768"/>
      <c r="P22" s="768"/>
      <c r="Q22" s="768"/>
      <c r="R22" s="768"/>
      <c r="S22" s="768"/>
      <c r="T22" s="768"/>
      <c r="U22" s="768"/>
      <c r="V22" s="769"/>
    </row>
    <row r="23" spans="1:23" ht="10.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84" t="s">
        <v>137</v>
      </c>
      <c r="B25" s="1284"/>
      <c r="C25" s="1284"/>
      <c r="D25" s="1284"/>
      <c r="E25" s="1284"/>
      <c r="F25" s="1284"/>
      <c r="G25" s="1284"/>
      <c r="H25" s="1284"/>
      <c r="I25" s="1284"/>
      <c r="J25" s="1284"/>
      <c r="K25" s="1284"/>
      <c r="L25" s="1284"/>
      <c r="M25" s="1284"/>
      <c r="N25" s="1284"/>
      <c r="O25" s="1284"/>
      <c r="P25" s="1284"/>
      <c r="Q25" s="1284"/>
      <c r="R25" s="1284"/>
      <c r="S25" s="1284"/>
      <c r="T25" s="1284"/>
      <c r="U25" s="1284"/>
      <c r="V25" s="159"/>
      <c r="W25" s="159"/>
    </row>
    <row r="26" spans="1:23" ht="16.5" customHeight="1">
      <c r="A26" s="23"/>
      <c r="B26" s="36" t="s">
        <v>662</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232" t="s">
        <v>657</v>
      </c>
      <c r="N27" s="1232"/>
      <c r="O27" s="1232"/>
      <c r="P27" s="1232"/>
      <c r="Q27" s="1232"/>
      <c r="R27" s="1232"/>
      <c r="S27" s="75"/>
    </row>
    <row r="28" spans="1:19" ht="15.75">
      <c r="A28" s="19"/>
      <c r="B28" s="19"/>
      <c r="C28" s="1258" t="s">
        <v>88</v>
      </c>
      <c r="D28" s="1258"/>
      <c r="E28" s="1258"/>
      <c r="F28" s="1258"/>
      <c r="G28" s="133"/>
      <c r="H28" s="133"/>
      <c r="I28" s="133"/>
      <c r="J28" s="19"/>
      <c r="K28" s="19"/>
      <c r="L28" s="19"/>
      <c r="M28" s="1258" t="s">
        <v>74</v>
      </c>
      <c r="N28" s="1258"/>
      <c r="O28" s="1258"/>
      <c r="P28" s="1258"/>
      <c r="Q28" s="1258"/>
      <c r="R28" s="1258"/>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85" t="s">
        <v>133</v>
      </c>
      <c r="D31" s="1285"/>
      <c r="E31" s="1285"/>
      <c r="F31" s="1285"/>
      <c r="G31" s="729"/>
      <c r="H31" s="729"/>
      <c r="M31" s="1285" t="s">
        <v>69</v>
      </c>
      <c r="N31" s="1285"/>
      <c r="O31" s="1285"/>
      <c r="P31" s="1285"/>
      <c r="Q31" s="1285"/>
      <c r="R31" s="1285"/>
      <c r="S31" s="729"/>
    </row>
    <row r="32" spans="12:19" ht="15">
      <c r="L32" s="132"/>
      <c r="M32" s="132"/>
      <c r="N32" s="132"/>
      <c r="O32" s="132"/>
      <c r="P32" s="132"/>
      <c r="Q32" s="132"/>
      <c r="R32" s="132"/>
      <c r="S32" s="132"/>
    </row>
  </sheetData>
  <sheetProtection/>
  <mergeCells count="36">
    <mergeCell ref="C17:N17"/>
    <mergeCell ref="S17:V17"/>
    <mergeCell ref="A21:A22"/>
    <mergeCell ref="A25:U25"/>
    <mergeCell ref="M27:R27"/>
    <mergeCell ref="C28:F28"/>
    <mergeCell ref="M28:R28"/>
    <mergeCell ref="A17:A18"/>
    <mergeCell ref="O18:V18"/>
    <mergeCell ref="C31:F31"/>
    <mergeCell ref="M31:R31"/>
    <mergeCell ref="A19:A20"/>
    <mergeCell ref="C18:N18"/>
    <mergeCell ref="A9:B9"/>
    <mergeCell ref="A10:B10"/>
    <mergeCell ref="A11:A12"/>
    <mergeCell ref="A13:A14"/>
    <mergeCell ref="C15:V16"/>
    <mergeCell ref="C19:Q20"/>
    <mergeCell ref="C11:T11"/>
    <mergeCell ref="C14:J14"/>
    <mergeCell ref="A15:A16"/>
    <mergeCell ref="A5:W5"/>
    <mergeCell ref="A6:W6"/>
    <mergeCell ref="A8:B8"/>
    <mergeCell ref="C8:F8"/>
    <mergeCell ref="P8:S8"/>
    <mergeCell ref="T8:V8"/>
    <mergeCell ref="K14:R14"/>
    <mergeCell ref="G8:J8"/>
    <mergeCell ref="K8:O8"/>
    <mergeCell ref="A1:K1"/>
    <mergeCell ref="N1:W1"/>
    <mergeCell ref="A2:K2"/>
    <mergeCell ref="N2:W2"/>
    <mergeCell ref="A4:W4"/>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Y32"/>
  <sheetViews>
    <sheetView zoomScalePageLayoutView="0" workbookViewId="0" topLeftCell="A7">
      <selection activeCell="B27" sqref="B27"/>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257" t="s">
        <v>75</v>
      </c>
      <c r="B1" s="1257"/>
      <c r="C1" s="1257"/>
      <c r="D1" s="1257"/>
      <c r="E1" s="1257"/>
      <c r="F1" s="1257"/>
      <c r="G1" s="1257"/>
      <c r="H1" s="1257"/>
      <c r="I1" s="1257"/>
      <c r="J1" s="1257"/>
      <c r="K1" s="1257"/>
      <c r="L1" s="61"/>
      <c r="M1" s="61"/>
      <c r="N1" s="1258" t="s">
        <v>76</v>
      </c>
      <c r="O1" s="1258"/>
      <c r="P1" s="1258"/>
      <c r="Q1" s="1258"/>
      <c r="R1" s="1258"/>
      <c r="S1" s="1258"/>
      <c r="T1" s="1258"/>
      <c r="U1" s="1258"/>
      <c r="V1" s="1258"/>
      <c r="W1" s="1258"/>
    </row>
    <row r="2" spans="1:23" ht="15.75">
      <c r="A2" s="1259" t="s">
        <v>74</v>
      </c>
      <c r="B2" s="1259"/>
      <c r="C2" s="1259"/>
      <c r="D2" s="1259"/>
      <c r="E2" s="1259"/>
      <c r="F2" s="1259"/>
      <c r="G2" s="1259"/>
      <c r="H2" s="1259"/>
      <c r="I2" s="1259"/>
      <c r="J2" s="1259"/>
      <c r="K2" s="1259"/>
      <c r="L2" s="61"/>
      <c r="M2" s="61"/>
      <c r="N2" s="1260" t="s">
        <v>77</v>
      </c>
      <c r="O2" s="1260"/>
      <c r="P2" s="1260"/>
      <c r="Q2" s="1260"/>
      <c r="R2" s="1260"/>
      <c r="S2" s="1260"/>
      <c r="T2" s="1260"/>
      <c r="U2" s="1260"/>
      <c r="V2" s="1260"/>
      <c r="W2" s="1260"/>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61" t="s">
        <v>453</v>
      </c>
      <c r="B4" s="1261"/>
      <c r="C4" s="1261"/>
      <c r="D4" s="1261"/>
      <c r="E4" s="1261"/>
      <c r="F4" s="1261"/>
      <c r="G4" s="1261"/>
      <c r="H4" s="1261"/>
      <c r="I4" s="1261"/>
      <c r="J4" s="1261"/>
      <c r="K4" s="1261"/>
      <c r="L4" s="1261"/>
      <c r="M4" s="1261"/>
      <c r="N4" s="1261"/>
      <c r="O4" s="1261"/>
      <c r="P4" s="1261"/>
      <c r="Q4" s="1261"/>
      <c r="R4" s="1261"/>
      <c r="S4" s="1261"/>
      <c r="T4" s="1261"/>
      <c r="U4" s="1261"/>
      <c r="V4" s="1261"/>
      <c r="W4" s="1261"/>
    </row>
    <row r="5" spans="1:23" ht="18.75" customHeight="1">
      <c r="A5" s="1261" t="s">
        <v>593</v>
      </c>
      <c r="B5" s="1261"/>
      <c r="C5" s="1261"/>
      <c r="D5" s="1261"/>
      <c r="E5" s="1261"/>
      <c r="F5" s="1261"/>
      <c r="G5" s="1261"/>
      <c r="H5" s="1261"/>
      <c r="I5" s="1261"/>
      <c r="J5" s="1261"/>
      <c r="K5" s="1261"/>
      <c r="L5" s="1261"/>
      <c r="M5" s="1261"/>
      <c r="N5" s="1261"/>
      <c r="O5" s="1261"/>
      <c r="P5" s="1261"/>
      <c r="Q5" s="1261"/>
      <c r="R5" s="1261"/>
      <c r="S5" s="1261"/>
      <c r="T5" s="1261"/>
      <c r="U5" s="1261"/>
      <c r="V5" s="1261"/>
      <c r="W5" s="1261"/>
    </row>
    <row r="6" spans="1:23" ht="14.25">
      <c r="A6" s="1365" t="s">
        <v>656</v>
      </c>
      <c r="B6" s="1365"/>
      <c r="C6" s="1365"/>
      <c r="D6" s="1365"/>
      <c r="E6" s="1365"/>
      <c r="F6" s="1365"/>
      <c r="G6" s="1365"/>
      <c r="H6" s="1365"/>
      <c r="I6" s="1365"/>
      <c r="J6" s="1365"/>
      <c r="K6" s="1365"/>
      <c r="L6" s="1365"/>
      <c r="M6" s="1365"/>
      <c r="N6" s="1365"/>
      <c r="O6" s="1365"/>
      <c r="P6" s="1365"/>
      <c r="Q6" s="1365"/>
      <c r="R6" s="1365"/>
      <c r="S6" s="1365"/>
      <c r="T6" s="1365"/>
      <c r="U6" s="1365"/>
      <c r="V6" s="1365"/>
      <c r="W6" s="1365"/>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758" customFormat="1" ht="16.5" customHeight="1" thickTop="1">
      <c r="A8" s="1375" t="s">
        <v>67</v>
      </c>
      <c r="B8" s="1253"/>
      <c r="C8" s="1251" t="s">
        <v>497</v>
      </c>
      <c r="D8" s="1252"/>
      <c r="E8" s="1252"/>
      <c r="F8" s="1253"/>
      <c r="G8" s="1246" t="s">
        <v>498</v>
      </c>
      <c r="H8" s="1247"/>
      <c r="I8" s="1247"/>
      <c r="J8" s="1248"/>
      <c r="K8" s="1246" t="s">
        <v>146</v>
      </c>
      <c r="L8" s="1247"/>
      <c r="M8" s="1247"/>
      <c r="N8" s="1247"/>
      <c r="O8" s="1248"/>
      <c r="P8" s="1246" t="s">
        <v>147</v>
      </c>
      <c r="Q8" s="1247"/>
      <c r="R8" s="1247"/>
      <c r="S8" s="1248"/>
      <c r="T8" s="1246" t="s">
        <v>148</v>
      </c>
      <c r="U8" s="1247"/>
      <c r="V8" s="1256"/>
    </row>
    <row r="9" spans="1:22" s="758" customFormat="1" ht="20.25" customHeight="1">
      <c r="A9" s="1380" t="s">
        <v>78</v>
      </c>
      <c r="B9" s="1381"/>
      <c r="C9" s="759" t="s">
        <v>499</v>
      </c>
      <c r="D9" s="759" t="s">
        <v>500</v>
      </c>
      <c r="E9" s="759" t="s">
        <v>465</v>
      </c>
      <c r="F9" s="759" t="s">
        <v>466</v>
      </c>
      <c r="G9" s="759" t="s">
        <v>467</v>
      </c>
      <c r="H9" s="760" t="s">
        <v>468</v>
      </c>
      <c r="I9" s="760" t="s">
        <v>469</v>
      </c>
      <c r="J9" s="761" t="s">
        <v>470</v>
      </c>
      <c r="K9" s="761" t="s">
        <v>501</v>
      </c>
      <c r="L9" s="761" t="s">
        <v>471</v>
      </c>
      <c r="M9" s="761" t="s">
        <v>472</v>
      </c>
      <c r="N9" s="761" t="s">
        <v>473</v>
      </c>
      <c r="O9" s="761" t="s">
        <v>502</v>
      </c>
      <c r="P9" s="761" t="s">
        <v>474</v>
      </c>
      <c r="Q9" s="761" t="s">
        <v>475</v>
      </c>
      <c r="R9" s="761" t="s">
        <v>476</v>
      </c>
      <c r="S9" s="761" t="s">
        <v>477</v>
      </c>
      <c r="T9" s="761" t="s">
        <v>503</v>
      </c>
      <c r="U9" s="761" t="s">
        <v>478</v>
      </c>
      <c r="V9" s="762" t="s">
        <v>479</v>
      </c>
    </row>
    <row r="10" spans="1:22" s="758" customFormat="1" ht="17.25" customHeight="1" thickBot="1">
      <c r="A10" s="1382" t="s">
        <v>79</v>
      </c>
      <c r="B10" s="1383"/>
      <c r="C10" s="764">
        <v>1</v>
      </c>
      <c r="D10" s="764">
        <v>2</v>
      </c>
      <c r="E10" s="764">
        <v>3</v>
      </c>
      <c r="F10" s="764">
        <v>4</v>
      </c>
      <c r="G10" s="764">
        <v>5</v>
      </c>
      <c r="H10" s="764">
        <v>6</v>
      </c>
      <c r="I10" s="764">
        <v>7</v>
      </c>
      <c r="J10" s="764">
        <v>8</v>
      </c>
      <c r="K10" s="764">
        <v>9</v>
      </c>
      <c r="L10" s="764">
        <v>10</v>
      </c>
      <c r="M10" s="764">
        <v>11</v>
      </c>
      <c r="N10" s="764">
        <v>12</v>
      </c>
      <c r="O10" s="764">
        <v>13</v>
      </c>
      <c r="P10" s="764">
        <v>14</v>
      </c>
      <c r="Q10" s="764">
        <v>15</v>
      </c>
      <c r="R10" s="764">
        <v>16</v>
      </c>
      <c r="S10" s="764">
        <v>17</v>
      </c>
      <c r="T10" s="763">
        <v>18</v>
      </c>
      <c r="U10" s="764">
        <v>19</v>
      </c>
      <c r="V10" s="765">
        <v>20</v>
      </c>
    </row>
    <row r="11" spans="1:22" s="758" customFormat="1" ht="15.75" customHeight="1" thickTop="1">
      <c r="A11" s="1384" t="s">
        <v>80</v>
      </c>
      <c r="B11" s="766" t="s">
        <v>81</v>
      </c>
      <c r="C11" s="1371" t="s">
        <v>522</v>
      </c>
      <c r="D11" s="1371"/>
      <c r="E11" s="1371"/>
      <c r="F11" s="1371"/>
      <c r="G11" s="1371"/>
      <c r="H11" s="1371"/>
      <c r="I11" s="1371"/>
      <c r="J11" s="1371"/>
      <c r="K11" s="1371"/>
      <c r="L11" s="1371"/>
      <c r="M11" s="1371"/>
      <c r="N11" s="1371"/>
      <c r="O11" s="1371"/>
      <c r="P11" s="1371"/>
      <c r="Q11" s="1371"/>
      <c r="R11" s="1371"/>
      <c r="S11" s="1371"/>
      <c r="T11" s="1371"/>
      <c r="U11" s="776"/>
      <c r="V11" s="777"/>
    </row>
    <row r="12" spans="1:22" s="758" customFormat="1" ht="16.5" customHeight="1" thickBot="1">
      <c r="A12" s="1374"/>
      <c r="B12" s="778" t="s">
        <v>82</v>
      </c>
      <c r="C12" s="778"/>
      <c r="D12" s="779"/>
      <c r="E12" s="779"/>
      <c r="F12" s="779"/>
      <c r="G12" s="779"/>
      <c r="H12" s="779"/>
      <c r="I12" s="779"/>
      <c r="J12" s="779"/>
      <c r="K12" s="779"/>
      <c r="L12" s="779"/>
      <c r="M12" s="779"/>
      <c r="N12" s="779"/>
      <c r="O12" s="779"/>
      <c r="P12" s="779"/>
      <c r="Q12" s="779"/>
      <c r="R12" s="780"/>
      <c r="S12" s="781"/>
      <c r="T12" s="781"/>
      <c r="U12" s="781"/>
      <c r="V12" s="782"/>
    </row>
    <row r="13" spans="1:22" s="758" customFormat="1" ht="12.75" customHeight="1">
      <c r="A13" s="1373" t="s">
        <v>83</v>
      </c>
      <c r="B13" s="783" t="s">
        <v>81</v>
      </c>
      <c r="C13" s="784"/>
      <c r="D13" s="784"/>
      <c r="E13" s="784"/>
      <c r="F13" s="784"/>
      <c r="G13" s="784"/>
      <c r="H13" s="784"/>
      <c r="I13" s="784"/>
      <c r="J13" s="784"/>
      <c r="K13" s="784"/>
      <c r="L13" s="784"/>
      <c r="M13" s="784"/>
      <c r="N13" s="784"/>
      <c r="O13" s="784"/>
      <c r="P13" s="784"/>
      <c r="Q13" s="784"/>
      <c r="R13" s="785"/>
      <c r="S13" s="785"/>
      <c r="T13" s="785"/>
      <c r="U13" s="785"/>
      <c r="V13" s="786"/>
    </row>
    <row r="14" spans="1:22" s="758" customFormat="1" ht="15.75" customHeight="1" thickBot="1">
      <c r="A14" s="1385"/>
      <c r="B14" s="778" t="s">
        <v>82</v>
      </c>
      <c r="C14" s="1403" t="s">
        <v>504</v>
      </c>
      <c r="D14" s="1403"/>
      <c r="E14" s="1403"/>
      <c r="F14" s="1403"/>
      <c r="G14" s="1403"/>
      <c r="H14" s="1403"/>
      <c r="I14" s="1403"/>
      <c r="J14" s="1403"/>
      <c r="K14" s="1404" t="s">
        <v>505</v>
      </c>
      <c r="L14" s="1404"/>
      <c r="M14" s="1404"/>
      <c r="N14" s="1404"/>
      <c r="O14" s="1404"/>
      <c r="P14" s="1404"/>
      <c r="Q14" s="1404"/>
      <c r="R14" s="1404"/>
      <c r="S14" s="779"/>
      <c r="T14" s="780"/>
      <c r="U14" s="780"/>
      <c r="V14" s="796"/>
    </row>
    <row r="15" spans="1:22" s="758" customFormat="1" ht="15.75" customHeight="1">
      <c r="A15" s="1373" t="s">
        <v>84</v>
      </c>
      <c r="B15" s="774" t="s">
        <v>81</v>
      </c>
      <c r="C15" s="1390" t="s">
        <v>560</v>
      </c>
      <c r="D15" s="1390"/>
      <c r="E15" s="1390"/>
      <c r="F15" s="1390"/>
      <c r="G15" s="1390"/>
      <c r="H15" s="1390"/>
      <c r="I15" s="1390"/>
      <c r="J15" s="1390"/>
      <c r="K15" s="1390"/>
      <c r="L15" s="1390"/>
      <c r="M15" s="1390"/>
      <c r="N15" s="1390"/>
      <c r="O15" s="1390"/>
      <c r="P15" s="1390"/>
      <c r="Q15" s="1390"/>
      <c r="R15" s="794"/>
      <c r="S15" s="794"/>
      <c r="T15" s="794"/>
      <c r="U15" s="794"/>
      <c r="V15" s="786"/>
    </row>
    <row r="16" spans="1:22" s="758" customFormat="1" ht="15.75" customHeight="1" thickBot="1">
      <c r="A16" s="1374"/>
      <c r="B16" s="778" t="s">
        <v>82</v>
      </c>
      <c r="C16" s="1392"/>
      <c r="D16" s="1392"/>
      <c r="E16" s="1392"/>
      <c r="F16" s="1392"/>
      <c r="G16" s="1392"/>
      <c r="H16" s="1392"/>
      <c r="I16" s="1392"/>
      <c r="J16" s="1392"/>
      <c r="K16" s="1392"/>
      <c r="L16" s="1392"/>
      <c r="M16" s="1392"/>
      <c r="N16" s="1392"/>
      <c r="O16" s="1392"/>
      <c r="P16" s="1392"/>
      <c r="Q16" s="1392"/>
      <c r="R16" s="779"/>
      <c r="S16" s="779"/>
      <c r="T16" s="779"/>
      <c r="U16" s="779"/>
      <c r="V16" s="796"/>
    </row>
    <row r="17" spans="1:22" s="758" customFormat="1" ht="15.75" customHeight="1">
      <c r="A17" s="1398" t="s">
        <v>85</v>
      </c>
      <c r="B17" s="774" t="s">
        <v>81</v>
      </c>
      <c r="C17" s="1394" t="s">
        <v>506</v>
      </c>
      <c r="D17" s="1394"/>
      <c r="E17" s="1394"/>
      <c r="F17" s="1394"/>
      <c r="G17" s="1394"/>
      <c r="H17" s="1394"/>
      <c r="I17" s="1394"/>
      <c r="J17" s="1394"/>
      <c r="K17" s="1394"/>
      <c r="L17" s="1394"/>
      <c r="M17" s="1394"/>
      <c r="N17" s="1394"/>
      <c r="O17" s="775"/>
      <c r="P17" s="775"/>
      <c r="Q17" s="775"/>
      <c r="R17" s="775"/>
      <c r="S17" s="1395" t="s">
        <v>509</v>
      </c>
      <c r="T17" s="1396"/>
      <c r="U17" s="1396"/>
      <c r="V17" s="1397"/>
    </row>
    <row r="18" spans="1:25" s="758" customFormat="1" ht="15.75" customHeight="1" thickBot="1">
      <c r="A18" s="1385"/>
      <c r="B18" s="787" t="s">
        <v>82</v>
      </c>
      <c r="C18" s="1377" t="s">
        <v>507</v>
      </c>
      <c r="D18" s="1378"/>
      <c r="E18" s="1378"/>
      <c r="F18" s="1378"/>
      <c r="G18" s="1378"/>
      <c r="H18" s="1378"/>
      <c r="I18" s="1378"/>
      <c r="J18" s="1378"/>
      <c r="K18" s="1378"/>
      <c r="L18" s="1378"/>
      <c r="M18" s="1378"/>
      <c r="N18" s="1379"/>
      <c r="O18" s="1400" t="s">
        <v>510</v>
      </c>
      <c r="P18" s="1401"/>
      <c r="Q18" s="1401"/>
      <c r="R18" s="1401"/>
      <c r="S18" s="1401"/>
      <c r="T18" s="1401"/>
      <c r="U18" s="1401"/>
      <c r="V18" s="1402"/>
      <c r="Y18" s="770"/>
    </row>
    <row r="19" spans="1:22" s="758" customFormat="1" ht="15.75" customHeight="1">
      <c r="A19" s="1373" t="s">
        <v>86</v>
      </c>
      <c r="B19" s="783" t="s">
        <v>81</v>
      </c>
      <c r="C19" s="1386" t="s">
        <v>561</v>
      </c>
      <c r="D19" s="1386"/>
      <c r="E19" s="1386"/>
      <c r="F19" s="1386"/>
      <c r="G19" s="1386"/>
      <c r="H19" s="1386"/>
      <c r="I19" s="1386"/>
      <c r="J19" s="1386"/>
      <c r="K19" s="1386"/>
      <c r="L19" s="1386"/>
      <c r="M19" s="1386"/>
      <c r="N19" s="1386"/>
      <c r="O19" s="1386"/>
      <c r="P19" s="1386"/>
      <c r="Q19" s="1386"/>
      <c r="R19" s="1386"/>
      <c r="S19" s="1386"/>
      <c r="T19" s="1386"/>
      <c r="U19" s="1386"/>
      <c r="V19" s="1387"/>
    </row>
    <row r="20" spans="1:22" s="758" customFormat="1" ht="15.75" customHeight="1" thickBot="1">
      <c r="A20" s="1374"/>
      <c r="B20" s="778" t="s">
        <v>82</v>
      </c>
      <c r="C20" s="1388"/>
      <c r="D20" s="1388"/>
      <c r="E20" s="1388"/>
      <c r="F20" s="1388"/>
      <c r="G20" s="1388"/>
      <c r="H20" s="1388"/>
      <c r="I20" s="1388"/>
      <c r="J20" s="1388"/>
      <c r="K20" s="1388"/>
      <c r="L20" s="1388"/>
      <c r="M20" s="1388"/>
      <c r="N20" s="1388"/>
      <c r="O20" s="1388"/>
      <c r="P20" s="1388"/>
      <c r="Q20" s="1388"/>
      <c r="R20" s="1388"/>
      <c r="S20" s="1388"/>
      <c r="T20" s="1388"/>
      <c r="U20" s="1388"/>
      <c r="V20" s="1389"/>
    </row>
    <row r="21" spans="1:22" s="758" customFormat="1" ht="15.75" customHeight="1">
      <c r="A21" s="1398" t="s">
        <v>87</v>
      </c>
      <c r="B21" s="774" t="s">
        <v>81</v>
      </c>
      <c r="C21" s="774"/>
      <c r="D21" s="774"/>
      <c r="E21" s="774"/>
      <c r="F21" s="774"/>
      <c r="G21" s="791"/>
      <c r="H21" s="791"/>
      <c r="I21" s="791"/>
      <c r="J21" s="791"/>
      <c r="K21" s="791"/>
      <c r="L21" s="791"/>
      <c r="M21" s="791"/>
      <c r="N21" s="791"/>
      <c r="O21" s="791"/>
      <c r="P21" s="791"/>
      <c r="Q21" s="791"/>
      <c r="R21" s="791"/>
      <c r="S21" s="791"/>
      <c r="T21" s="791"/>
      <c r="U21" s="791"/>
      <c r="V21" s="792"/>
    </row>
    <row r="22" spans="1:22" s="758" customFormat="1" ht="12.75" thickBot="1">
      <c r="A22" s="1399"/>
      <c r="B22" s="767" t="s">
        <v>82</v>
      </c>
      <c r="C22" s="767"/>
      <c r="D22" s="767"/>
      <c r="E22" s="767"/>
      <c r="F22" s="767"/>
      <c r="G22" s="768"/>
      <c r="H22" s="768"/>
      <c r="I22" s="768"/>
      <c r="J22" s="768"/>
      <c r="K22" s="768"/>
      <c r="L22" s="768"/>
      <c r="M22" s="768"/>
      <c r="N22" s="768"/>
      <c r="O22" s="768"/>
      <c r="P22" s="768"/>
      <c r="Q22" s="768"/>
      <c r="R22" s="768"/>
      <c r="S22" s="768"/>
      <c r="T22" s="768"/>
      <c r="U22" s="768"/>
      <c r="V22" s="769"/>
    </row>
    <row r="23" spans="1:23" ht="15.75" customHeight="1" thickTop="1">
      <c r="A23" s="614"/>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284" t="s">
        <v>137</v>
      </c>
      <c r="B25" s="1284"/>
      <c r="C25" s="1284"/>
      <c r="D25" s="1284"/>
      <c r="E25" s="1284"/>
      <c r="F25" s="1284"/>
      <c r="G25" s="1284"/>
      <c r="H25" s="1284"/>
      <c r="I25" s="1284"/>
      <c r="J25" s="1284"/>
      <c r="K25" s="1284"/>
      <c r="L25" s="1284"/>
      <c r="M25" s="1284"/>
      <c r="N25" s="1284"/>
      <c r="O25" s="1284"/>
      <c r="P25" s="1284"/>
      <c r="Q25" s="1284"/>
      <c r="R25" s="1284"/>
      <c r="S25" s="1284"/>
      <c r="T25" s="1284"/>
      <c r="U25" s="1284"/>
      <c r="V25" s="159"/>
      <c r="W25" s="159"/>
    </row>
    <row r="26" spans="1:23" ht="16.5" customHeight="1">
      <c r="A26" s="23"/>
      <c r="B26" s="36" t="s">
        <v>664</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232" t="s">
        <v>663</v>
      </c>
      <c r="N27" s="1232"/>
      <c r="O27" s="1232"/>
      <c r="P27" s="1232"/>
      <c r="Q27" s="1232"/>
      <c r="R27" s="1232"/>
      <c r="S27" s="75"/>
    </row>
    <row r="28" spans="1:19" ht="15.75">
      <c r="A28" s="19"/>
      <c r="B28" s="19"/>
      <c r="C28" s="1258" t="s">
        <v>88</v>
      </c>
      <c r="D28" s="1258"/>
      <c r="E28" s="1258"/>
      <c r="F28" s="1258"/>
      <c r="G28" s="133"/>
      <c r="H28" s="133"/>
      <c r="I28" s="133"/>
      <c r="J28" s="19"/>
      <c r="K28" s="19"/>
      <c r="L28" s="19"/>
      <c r="M28" s="1258" t="s">
        <v>74</v>
      </c>
      <c r="N28" s="1258"/>
      <c r="O28" s="1258"/>
      <c r="P28" s="1258"/>
      <c r="Q28" s="1258"/>
      <c r="R28" s="1258"/>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285" t="s">
        <v>133</v>
      </c>
      <c r="D31" s="1285"/>
      <c r="E31" s="1285"/>
      <c r="F31" s="1285"/>
      <c r="G31" s="848"/>
      <c r="H31" s="848"/>
      <c r="M31" s="1285" t="s">
        <v>69</v>
      </c>
      <c r="N31" s="1285"/>
      <c r="O31" s="1285"/>
      <c r="P31" s="1285"/>
      <c r="Q31" s="1285"/>
      <c r="R31" s="1285"/>
      <c r="S31" s="848"/>
    </row>
    <row r="32" spans="12:19" ht="15">
      <c r="L32" s="132"/>
      <c r="M32" s="132"/>
      <c r="N32" s="132"/>
      <c r="O32" s="132"/>
      <c r="P32" s="132"/>
      <c r="Q32" s="132"/>
      <c r="R32" s="132"/>
      <c r="S32" s="132"/>
    </row>
  </sheetData>
  <sheetProtection/>
  <mergeCells count="36">
    <mergeCell ref="A1:K1"/>
    <mergeCell ref="N1:W1"/>
    <mergeCell ref="A2:K2"/>
    <mergeCell ref="N2:W2"/>
    <mergeCell ref="A4:W4"/>
    <mergeCell ref="A5:W5"/>
    <mergeCell ref="A6:W6"/>
    <mergeCell ref="A8:B8"/>
    <mergeCell ref="C8:F8"/>
    <mergeCell ref="G8:J8"/>
    <mergeCell ref="K8:O8"/>
    <mergeCell ref="P8:S8"/>
    <mergeCell ref="T8:V8"/>
    <mergeCell ref="A9:B9"/>
    <mergeCell ref="A10:B10"/>
    <mergeCell ref="A11:A12"/>
    <mergeCell ref="C11:T11"/>
    <mergeCell ref="A13:A14"/>
    <mergeCell ref="C14:J14"/>
    <mergeCell ref="K14:R14"/>
    <mergeCell ref="C19:V20"/>
    <mergeCell ref="A17:A18"/>
    <mergeCell ref="C17:N17"/>
    <mergeCell ref="S17:V17"/>
    <mergeCell ref="C18:N18"/>
    <mergeCell ref="O18:V18"/>
    <mergeCell ref="C31:F31"/>
    <mergeCell ref="M31:R31"/>
    <mergeCell ref="A19:A20"/>
    <mergeCell ref="C15:Q16"/>
    <mergeCell ref="A21:A22"/>
    <mergeCell ref="A25:U25"/>
    <mergeCell ref="M27:R27"/>
    <mergeCell ref="C28:F28"/>
    <mergeCell ref="M28:R28"/>
    <mergeCell ref="A15:A16"/>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G32"/>
  <sheetViews>
    <sheetView tabSelected="1" zoomScalePageLayoutView="0" workbookViewId="0" topLeftCell="A5">
      <selection activeCell="L22" sqref="L22"/>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257" t="s">
        <v>75</v>
      </c>
      <c r="B1" s="1257"/>
      <c r="C1" s="1257"/>
      <c r="D1" s="1257"/>
      <c r="E1" s="1257"/>
      <c r="F1" s="1257"/>
      <c r="G1" s="1257"/>
      <c r="H1" s="61"/>
      <c r="I1" s="61"/>
      <c r="J1" s="1258" t="s">
        <v>76</v>
      </c>
      <c r="K1" s="1258"/>
      <c r="L1" s="1258"/>
      <c r="M1" s="1258"/>
      <c r="N1" s="1258"/>
      <c r="O1" s="1258"/>
      <c r="P1" s="1258"/>
      <c r="Q1" s="1258"/>
      <c r="R1" s="1258"/>
      <c r="S1" s="1258"/>
    </row>
    <row r="2" spans="1:19" ht="15.75">
      <c r="A2" s="1259" t="s">
        <v>74</v>
      </c>
      <c r="B2" s="1259"/>
      <c r="C2" s="1259"/>
      <c r="D2" s="1259"/>
      <c r="E2" s="1259"/>
      <c r="F2" s="1259"/>
      <c r="G2" s="1259"/>
      <c r="H2" s="61"/>
      <c r="I2" s="61"/>
      <c r="J2" s="1260" t="s">
        <v>77</v>
      </c>
      <c r="K2" s="1260"/>
      <c r="L2" s="1260"/>
      <c r="M2" s="1260"/>
      <c r="N2" s="1260"/>
      <c r="O2" s="1260"/>
      <c r="P2" s="1260"/>
      <c r="Q2" s="1260"/>
      <c r="R2" s="1260"/>
      <c r="S2" s="1260"/>
    </row>
    <row r="3" spans="1:19" ht="13.5" customHeight="1">
      <c r="A3" s="9"/>
      <c r="B3" s="20"/>
      <c r="C3" s="9"/>
      <c r="D3" s="9"/>
      <c r="E3" s="9"/>
      <c r="F3" s="9"/>
      <c r="G3" s="9"/>
      <c r="H3" s="9"/>
      <c r="I3" s="9"/>
      <c r="J3" s="9"/>
      <c r="K3" s="9"/>
      <c r="L3" s="21"/>
      <c r="M3" s="9"/>
      <c r="N3" s="9"/>
      <c r="O3" s="9"/>
      <c r="P3" s="9"/>
      <c r="Q3" s="9"/>
      <c r="R3" s="9"/>
      <c r="S3" s="9"/>
    </row>
    <row r="4" spans="1:19" ht="18.75">
      <c r="A4" s="1261" t="s">
        <v>453</v>
      </c>
      <c r="B4" s="1261"/>
      <c r="C4" s="1261"/>
      <c r="D4" s="1261"/>
      <c r="E4" s="1261"/>
      <c r="F4" s="1261"/>
      <c r="G4" s="1261"/>
      <c r="H4" s="1261"/>
      <c r="I4" s="1261"/>
      <c r="J4" s="1261"/>
      <c r="K4" s="1261"/>
      <c r="L4" s="1261"/>
      <c r="M4" s="1261"/>
      <c r="N4" s="1261"/>
      <c r="O4" s="1261"/>
      <c r="P4" s="1261"/>
      <c r="Q4" s="1261"/>
      <c r="R4" s="1261"/>
      <c r="S4" s="1261"/>
    </row>
    <row r="5" spans="1:19" ht="18.75" customHeight="1">
      <c r="A5" s="1261" t="s">
        <v>665</v>
      </c>
      <c r="B5" s="1261"/>
      <c r="C5" s="1261"/>
      <c r="D5" s="1261"/>
      <c r="E5" s="1261"/>
      <c r="F5" s="1261"/>
      <c r="G5" s="1261"/>
      <c r="H5" s="1261"/>
      <c r="I5" s="1261"/>
      <c r="J5" s="1261"/>
      <c r="K5" s="1261"/>
      <c r="L5" s="1261"/>
      <c r="M5" s="1261"/>
      <c r="N5" s="1261"/>
      <c r="O5" s="1261"/>
      <c r="P5" s="1261"/>
      <c r="Q5" s="1261"/>
      <c r="R5" s="1261"/>
      <c r="S5" s="1261"/>
    </row>
    <row r="6" spans="1:19" ht="14.25">
      <c r="A6" s="1365" t="s">
        <v>656</v>
      </c>
      <c r="B6" s="1365"/>
      <c r="C6" s="1365"/>
      <c r="D6" s="1365"/>
      <c r="E6" s="1365"/>
      <c r="F6" s="1365"/>
      <c r="G6" s="1365"/>
      <c r="H6" s="1365"/>
      <c r="I6" s="1365"/>
      <c r="J6" s="1365"/>
      <c r="K6" s="1365"/>
      <c r="L6" s="1365"/>
      <c r="M6" s="1365"/>
      <c r="N6" s="1365"/>
      <c r="O6" s="1365"/>
      <c r="P6" s="1365"/>
      <c r="Q6" s="1365"/>
      <c r="R6" s="1365"/>
      <c r="S6" s="1365"/>
    </row>
    <row r="7" spans="1:19" ht="9.75" customHeight="1" thickBot="1">
      <c r="A7" s="9"/>
      <c r="B7" s="9"/>
      <c r="C7" s="9"/>
      <c r="D7" s="9"/>
      <c r="E7" s="9"/>
      <c r="F7" s="9"/>
      <c r="G7" s="9"/>
      <c r="H7" s="9"/>
      <c r="I7" s="9"/>
      <c r="J7" s="37"/>
      <c r="K7" s="9"/>
      <c r="L7" s="9"/>
      <c r="M7" s="9"/>
      <c r="N7" s="9"/>
      <c r="O7" s="9"/>
      <c r="P7" s="9"/>
      <c r="Q7" s="9"/>
      <c r="R7" s="9"/>
      <c r="S7" s="9"/>
    </row>
    <row r="8" spans="1:20" s="758" customFormat="1" ht="16.5" customHeight="1" thickTop="1">
      <c r="A8" s="1414" t="s">
        <v>67</v>
      </c>
      <c r="B8" s="1415"/>
      <c r="C8" s="1416" t="s">
        <v>498</v>
      </c>
      <c r="D8" s="1416"/>
      <c r="E8" s="1416"/>
      <c r="F8" s="1416"/>
      <c r="G8" s="1416" t="s">
        <v>146</v>
      </c>
      <c r="H8" s="1416"/>
      <c r="I8" s="1416"/>
      <c r="J8" s="1416"/>
      <c r="K8" s="1416"/>
      <c r="L8" s="1416" t="s">
        <v>147</v>
      </c>
      <c r="M8" s="1416"/>
      <c r="N8" s="1416"/>
      <c r="O8" s="1416"/>
      <c r="P8" s="1416" t="s">
        <v>148</v>
      </c>
      <c r="Q8" s="1416"/>
      <c r="R8" s="1416"/>
      <c r="S8" s="991"/>
      <c r="T8" s="898" t="s">
        <v>524</v>
      </c>
    </row>
    <row r="9" spans="1:33" s="758" customFormat="1" ht="20.25" customHeight="1">
      <c r="A9" s="1380" t="s">
        <v>78</v>
      </c>
      <c r="B9" s="1381"/>
      <c r="C9" s="870" t="s">
        <v>467</v>
      </c>
      <c r="D9" s="760" t="s">
        <v>468</v>
      </c>
      <c r="E9" s="760" t="s">
        <v>469</v>
      </c>
      <c r="F9" s="761" t="s">
        <v>470</v>
      </c>
      <c r="G9" s="761" t="s">
        <v>501</v>
      </c>
      <c r="H9" s="761" t="s">
        <v>471</v>
      </c>
      <c r="I9" s="761" t="s">
        <v>472</v>
      </c>
      <c r="J9" s="761" t="s">
        <v>473</v>
      </c>
      <c r="K9" s="761" t="s">
        <v>502</v>
      </c>
      <c r="L9" s="761" t="s">
        <v>474</v>
      </c>
      <c r="M9" s="761" t="s">
        <v>475</v>
      </c>
      <c r="N9" s="761" t="s">
        <v>476</v>
      </c>
      <c r="O9" s="761" t="s">
        <v>477</v>
      </c>
      <c r="P9" s="761" t="s">
        <v>503</v>
      </c>
      <c r="Q9" s="761" t="s">
        <v>478</v>
      </c>
      <c r="R9" s="761" t="s">
        <v>479</v>
      </c>
      <c r="S9" s="761" t="s">
        <v>544</v>
      </c>
      <c r="T9" s="803" t="s">
        <v>526</v>
      </c>
      <c r="V9" s="948"/>
      <c r="W9" s="948"/>
      <c r="X9" s="948"/>
      <c r="Y9" s="948"/>
      <c r="Z9" s="948"/>
      <c r="AA9" s="948"/>
      <c r="AB9" s="948"/>
      <c r="AC9" s="948"/>
      <c r="AD9" s="948"/>
      <c r="AE9" s="948"/>
      <c r="AF9" s="948"/>
      <c r="AG9" s="948"/>
    </row>
    <row r="10" spans="1:33" s="758" customFormat="1" ht="17.25" customHeight="1">
      <c r="A10" s="1380" t="s">
        <v>79</v>
      </c>
      <c r="B10" s="1381"/>
      <c r="C10" s="937">
        <v>5</v>
      </c>
      <c r="D10" s="937">
        <v>6</v>
      </c>
      <c r="E10" s="937">
        <v>7</v>
      </c>
      <c r="F10" s="937">
        <v>8</v>
      </c>
      <c r="G10" s="937">
        <v>9</v>
      </c>
      <c r="H10" s="937">
        <v>10</v>
      </c>
      <c r="I10" s="937">
        <v>11</v>
      </c>
      <c r="J10" s="937">
        <v>12</v>
      </c>
      <c r="K10" s="937">
        <v>13</v>
      </c>
      <c r="L10" s="937">
        <v>14</v>
      </c>
      <c r="M10" s="937">
        <v>15</v>
      </c>
      <c r="N10" s="937">
        <v>16</v>
      </c>
      <c r="O10" s="937">
        <v>17</v>
      </c>
      <c r="P10" s="937">
        <v>18</v>
      </c>
      <c r="Q10" s="937">
        <v>19</v>
      </c>
      <c r="R10" s="937">
        <v>20</v>
      </c>
      <c r="S10" s="937">
        <v>21</v>
      </c>
      <c r="T10" s="900">
        <v>20</v>
      </c>
      <c r="V10" s="949"/>
      <c r="W10" s="949"/>
      <c r="X10" s="949"/>
      <c r="Y10" s="949"/>
      <c r="Z10" s="949"/>
      <c r="AA10" s="949"/>
      <c r="AB10" s="949"/>
      <c r="AC10" s="949"/>
      <c r="AD10" s="949"/>
      <c r="AE10" s="949"/>
      <c r="AF10" s="949"/>
      <c r="AG10" s="949"/>
    </row>
    <row r="11" spans="1:33" s="758" customFormat="1" ht="17.25" customHeight="1">
      <c r="A11" s="1410" t="s">
        <v>80</v>
      </c>
      <c r="B11" s="976" t="s">
        <v>81</v>
      </c>
      <c r="C11" s="977"/>
      <c r="D11" s="1417" t="s">
        <v>589</v>
      </c>
      <c r="E11" s="1417"/>
      <c r="F11" s="1417"/>
      <c r="G11" s="1417"/>
      <c r="H11" s="1417"/>
      <c r="I11" s="1417"/>
      <c r="J11" s="1417"/>
      <c r="K11" s="1417"/>
      <c r="L11" s="1417"/>
      <c r="M11" s="1417"/>
      <c r="N11" s="1417"/>
      <c r="O11" s="1417"/>
      <c r="P11" s="977"/>
      <c r="Q11" s="1420" t="s">
        <v>601</v>
      </c>
      <c r="R11" s="1420"/>
      <c r="S11" s="1420"/>
      <c r="T11" s="982"/>
      <c r="V11" s="949"/>
      <c r="W11" s="997">
        <v>3825000</v>
      </c>
      <c r="X11" s="997">
        <f>W11*30%</f>
        <v>1147500</v>
      </c>
      <c r="Y11" s="949"/>
      <c r="Z11" s="949"/>
      <c r="AA11" s="949"/>
      <c r="AB11" s="949"/>
      <c r="AC11" s="949"/>
      <c r="AD11" s="949"/>
      <c r="AE11" s="949"/>
      <c r="AF11" s="949"/>
      <c r="AG11" s="949"/>
    </row>
    <row r="12" spans="1:33" s="758" customFormat="1" ht="17.25" customHeight="1">
      <c r="A12" s="1410"/>
      <c r="B12" s="976" t="s">
        <v>82</v>
      </c>
      <c r="C12" s="977"/>
      <c r="D12" s="1419" t="s">
        <v>588</v>
      </c>
      <c r="E12" s="1419"/>
      <c r="F12" s="1419"/>
      <c r="G12" s="1419"/>
      <c r="H12" s="1419"/>
      <c r="I12" s="1419"/>
      <c r="J12" s="1419"/>
      <c r="K12" s="1419"/>
      <c r="L12" s="1419"/>
      <c r="M12" s="1419"/>
      <c r="N12" s="1419"/>
      <c r="O12" s="1419"/>
      <c r="P12" s="1419"/>
      <c r="Q12" s="1420"/>
      <c r="R12" s="1420"/>
      <c r="S12" s="1420"/>
      <c r="T12" s="980"/>
      <c r="U12" s="948"/>
      <c r="V12" s="949"/>
      <c r="W12" s="949"/>
      <c r="X12" s="949"/>
      <c r="Y12" s="949"/>
      <c r="Z12" s="949"/>
      <c r="AA12" s="949"/>
      <c r="AB12" s="949"/>
      <c r="AC12" s="949"/>
      <c r="AD12" s="949"/>
      <c r="AE12" s="949"/>
      <c r="AF12" s="949"/>
      <c r="AG12" s="949"/>
    </row>
    <row r="13" spans="1:33" s="758" customFormat="1" ht="17.25" customHeight="1">
      <c r="A13" s="1410" t="s">
        <v>83</v>
      </c>
      <c r="B13" s="976" t="s">
        <v>81</v>
      </c>
      <c r="C13" s="977"/>
      <c r="D13" s="1413" t="s">
        <v>584</v>
      </c>
      <c r="E13" s="1413"/>
      <c r="F13" s="1413"/>
      <c r="G13" s="1413"/>
      <c r="H13" s="1413"/>
      <c r="I13" s="1413"/>
      <c r="J13" s="1413"/>
      <c r="K13" s="1413"/>
      <c r="L13" s="1413"/>
      <c r="M13" s="1413"/>
      <c r="N13" s="1413"/>
      <c r="O13" s="1413"/>
      <c r="P13" s="1413"/>
      <c r="Q13" s="1413"/>
      <c r="R13" s="1413"/>
      <c r="S13" s="992"/>
      <c r="T13" s="982"/>
      <c r="U13" s="949"/>
      <c r="V13" s="949"/>
      <c r="W13" s="949"/>
      <c r="X13" s="949"/>
      <c r="Y13" s="949"/>
      <c r="Z13" s="949"/>
      <c r="AA13" s="949"/>
      <c r="AB13" s="949"/>
      <c r="AC13" s="949"/>
      <c r="AD13" s="949"/>
      <c r="AE13" s="949"/>
      <c r="AF13" s="949"/>
      <c r="AG13" s="949"/>
    </row>
    <row r="14" spans="1:33" s="758" customFormat="1" ht="17.25" customHeight="1">
      <c r="A14" s="1410"/>
      <c r="B14" s="976" t="s">
        <v>82</v>
      </c>
      <c r="C14" s="977"/>
      <c r="D14" s="1413"/>
      <c r="E14" s="1413"/>
      <c r="F14" s="1413"/>
      <c r="G14" s="1413"/>
      <c r="H14" s="1413"/>
      <c r="I14" s="1413"/>
      <c r="J14" s="1413"/>
      <c r="K14" s="1413"/>
      <c r="L14" s="1413"/>
      <c r="M14" s="1413"/>
      <c r="N14" s="1413"/>
      <c r="O14" s="1413"/>
      <c r="P14" s="1413"/>
      <c r="Q14" s="1413"/>
      <c r="R14" s="1413"/>
      <c r="S14" s="981"/>
      <c r="T14" s="993"/>
      <c r="U14" s="949"/>
      <c r="V14" s="949"/>
      <c r="W14" s="949"/>
      <c r="X14" s="949"/>
      <c r="Y14" s="949"/>
      <c r="Z14" s="949"/>
      <c r="AA14" s="949"/>
      <c r="AB14" s="949"/>
      <c r="AC14" s="949"/>
      <c r="AD14" s="949"/>
      <c r="AE14" s="949"/>
      <c r="AF14" s="949"/>
      <c r="AG14" s="949"/>
    </row>
    <row r="15" spans="1:33" s="758" customFormat="1" ht="21" customHeight="1">
      <c r="A15" s="1410" t="s">
        <v>84</v>
      </c>
      <c r="B15" s="976" t="s">
        <v>81</v>
      </c>
      <c r="C15" s="1418" t="s">
        <v>610</v>
      </c>
      <c r="D15" s="1418"/>
      <c r="E15" s="1418"/>
      <c r="F15" s="1418"/>
      <c r="G15" s="1418"/>
      <c r="H15" s="1418"/>
      <c r="I15" s="1418"/>
      <c r="J15" s="1418"/>
      <c r="K15" s="977"/>
      <c r="L15" s="977"/>
      <c r="M15" s="1405" t="s">
        <v>612</v>
      </c>
      <c r="N15" s="1406"/>
      <c r="O15" s="1406"/>
      <c r="P15" s="1406"/>
      <c r="Q15" s="1407"/>
      <c r="R15" s="977"/>
      <c r="S15" s="977"/>
      <c r="T15" s="982"/>
      <c r="U15" s="996"/>
      <c r="V15" s="949">
        <f>3*5</f>
        <v>15</v>
      </c>
      <c r="W15" s="948"/>
      <c r="X15" s="948"/>
      <c r="Y15" s="948"/>
      <c r="Z15" s="948"/>
      <c r="AA15" s="948"/>
      <c r="AB15" s="948"/>
      <c r="AC15" s="948"/>
      <c r="AD15" s="948"/>
      <c r="AE15" s="948"/>
      <c r="AF15" s="948"/>
      <c r="AG15" s="949"/>
    </row>
    <row r="16" spans="1:33" s="758" customFormat="1" ht="17.25" customHeight="1">
      <c r="A16" s="1410"/>
      <c r="B16" s="976" t="s">
        <v>82</v>
      </c>
      <c r="C16" s="1421" t="s">
        <v>611</v>
      </c>
      <c r="D16" s="1422"/>
      <c r="E16" s="1422"/>
      <c r="F16" s="1422"/>
      <c r="G16" s="1422"/>
      <c r="H16" s="1422"/>
      <c r="I16" s="1422"/>
      <c r="J16" s="1422"/>
      <c r="K16" s="1422"/>
      <c r="L16" s="1422"/>
      <c r="M16" s="1422"/>
      <c r="N16" s="1422"/>
      <c r="O16" s="1422"/>
      <c r="P16" s="1422"/>
      <c r="Q16" s="1422"/>
      <c r="R16" s="1423"/>
      <c r="S16" s="977"/>
      <c r="T16" s="982"/>
      <c r="U16" s="949"/>
      <c r="V16" s="949"/>
      <c r="W16" s="948"/>
      <c r="X16" s="948"/>
      <c r="Y16" s="948">
        <f>15*9</f>
        <v>135</v>
      </c>
      <c r="Z16" s="948"/>
      <c r="AA16" s="948"/>
      <c r="AB16" s="948"/>
      <c r="AC16" s="948"/>
      <c r="AD16" s="948"/>
      <c r="AE16" s="948"/>
      <c r="AF16" s="948"/>
      <c r="AG16" s="949"/>
    </row>
    <row r="17" spans="1:22" s="758" customFormat="1" ht="17.25" customHeight="1">
      <c r="A17" s="1410" t="s">
        <v>85</v>
      </c>
      <c r="B17" s="976" t="s">
        <v>81</v>
      </c>
      <c r="C17" s="977"/>
      <c r="D17" s="1408" t="s">
        <v>612</v>
      </c>
      <c r="E17" s="1409"/>
      <c r="F17" s="1409"/>
      <c r="G17" s="1409"/>
      <c r="H17" s="1409"/>
      <c r="I17" s="1409"/>
      <c r="J17" s="1409"/>
      <c r="K17" s="1409"/>
      <c r="L17" s="1409"/>
      <c r="M17" s="1409"/>
      <c r="N17" s="1409"/>
      <c r="O17" s="1409"/>
      <c r="P17" s="1409"/>
      <c r="Q17" s="1409"/>
      <c r="R17" s="1409"/>
      <c r="S17" s="1001"/>
      <c r="T17" s="1002"/>
      <c r="U17" s="949"/>
      <c r="V17" s="949">
        <f>15*3</f>
        <v>45</v>
      </c>
    </row>
    <row r="18" spans="1:25" s="758" customFormat="1" ht="17.25" customHeight="1">
      <c r="A18" s="1410"/>
      <c r="B18" s="976" t="s">
        <v>82</v>
      </c>
      <c r="C18" s="977"/>
      <c r="D18" s="978"/>
      <c r="E18" s="978"/>
      <c r="F18" s="978"/>
      <c r="G18" s="978"/>
      <c r="H18" s="978"/>
      <c r="I18" s="1411" t="s">
        <v>611</v>
      </c>
      <c r="J18" s="1411"/>
      <c r="K18" s="1411"/>
      <c r="L18" s="1411"/>
      <c r="M18" s="1411"/>
      <c r="N18" s="1411"/>
      <c r="O18" s="1411"/>
      <c r="P18" s="1418" t="s">
        <v>599</v>
      </c>
      <c r="Q18" s="1418"/>
      <c r="R18" s="1418"/>
      <c r="S18" s="1418"/>
      <c r="T18" s="994"/>
      <c r="U18" s="952"/>
      <c r="V18" s="963">
        <f>15*6</f>
        <v>90</v>
      </c>
      <c r="W18" s="964"/>
      <c r="X18" s="964"/>
      <c r="Y18" s="964"/>
    </row>
    <row r="19" spans="1:25" s="758" customFormat="1" ht="17.25" customHeight="1">
      <c r="A19" s="1410" t="s">
        <v>86</v>
      </c>
      <c r="B19" s="976" t="s">
        <v>81</v>
      </c>
      <c r="C19" s="977"/>
      <c r="D19" s="1412" t="s">
        <v>583</v>
      </c>
      <c r="E19" s="1412"/>
      <c r="F19" s="1412"/>
      <c r="G19" s="1412"/>
      <c r="H19" s="1412"/>
      <c r="I19" s="1412"/>
      <c r="J19" s="1412"/>
      <c r="K19" s="1412"/>
      <c r="L19" s="1412"/>
      <c r="M19" s="1412"/>
      <c r="N19" s="1412"/>
      <c r="O19" s="1412"/>
      <c r="P19" s="1412"/>
      <c r="Q19" s="1412"/>
      <c r="R19" s="1412"/>
      <c r="S19" s="979"/>
      <c r="T19" s="980"/>
      <c r="U19" s="949"/>
      <c r="V19" s="964"/>
      <c r="W19" s="964"/>
      <c r="X19" s="964"/>
      <c r="Y19" s="964"/>
    </row>
    <row r="20" spans="1:22" s="758" customFormat="1" ht="17.25" customHeight="1">
      <c r="A20" s="1410"/>
      <c r="B20" s="976" t="s">
        <v>82</v>
      </c>
      <c r="C20" s="977"/>
      <c r="D20" s="1412"/>
      <c r="E20" s="1412"/>
      <c r="F20" s="1412"/>
      <c r="G20" s="1412"/>
      <c r="H20" s="1412"/>
      <c r="I20" s="1412"/>
      <c r="J20" s="1412"/>
      <c r="K20" s="1412"/>
      <c r="L20" s="1412"/>
      <c r="M20" s="1412"/>
      <c r="N20" s="1412"/>
      <c r="O20" s="1412"/>
      <c r="P20" s="1412"/>
      <c r="Q20" s="1412"/>
      <c r="R20" s="1412"/>
      <c r="S20" s="979"/>
      <c r="T20" s="980"/>
      <c r="U20" s="949"/>
      <c r="V20" s="949"/>
    </row>
    <row r="21" spans="1:20" s="758" customFormat="1" ht="15.75" customHeight="1">
      <c r="A21" s="1410" t="s">
        <v>87</v>
      </c>
      <c r="B21" s="976" t="s">
        <v>81</v>
      </c>
      <c r="C21" s="981"/>
      <c r="D21" s="981"/>
      <c r="E21" s="981"/>
      <c r="F21" s="981"/>
      <c r="G21" s="981"/>
      <c r="H21" s="981"/>
      <c r="I21" s="981"/>
      <c r="J21" s="981"/>
      <c r="K21" s="981"/>
      <c r="L21" s="981"/>
      <c r="M21" s="981"/>
      <c r="N21" s="981"/>
      <c r="O21" s="981"/>
      <c r="P21" s="981"/>
      <c r="Q21" s="981"/>
      <c r="R21" s="981"/>
      <c r="S21" s="977"/>
      <c r="T21" s="982"/>
    </row>
    <row r="22" spans="1:20" s="758" customFormat="1" ht="12.75" thickBot="1">
      <c r="A22" s="1399"/>
      <c r="B22" s="767" t="s">
        <v>82</v>
      </c>
      <c r="C22" s="768"/>
      <c r="D22" s="768"/>
      <c r="E22" s="768"/>
      <c r="F22" s="768"/>
      <c r="G22" s="768"/>
      <c r="H22" s="768"/>
      <c r="I22" s="768"/>
      <c r="J22" s="768"/>
      <c r="K22" s="768"/>
      <c r="L22" s="768"/>
      <c r="M22" s="768"/>
      <c r="N22" s="768"/>
      <c r="O22" s="768"/>
      <c r="P22" s="768"/>
      <c r="Q22" s="768"/>
      <c r="R22" s="768"/>
      <c r="S22" s="995"/>
      <c r="T22" s="871"/>
    </row>
    <row r="23" spans="1:19" ht="15.75" customHeight="1" thickTop="1">
      <c r="A23" s="614"/>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284" t="s">
        <v>137</v>
      </c>
      <c r="B25" s="1284"/>
      <c r="C25" s="1284"/>
      <c r="D25" s="1284"/>
      <c r="E25" s="1284"/>
      <c r="F25" s="1284"/>
      <c r="G25" s="1284"/>
      <c r="H25" s="1284"/>
      <c r="I25" s="1284"/>
      <c r="J25" s="1284"/>
      <c r="K25" s="1284"/>
      <c r="L25" s="1284"/>
      <c r="M25" s="1284"/>
      <c r="N25" s="1284"/>
      <c r="O25" s="1284"/>
      <c r="P25" s="1284"/>
      <c r="Q25" s="1284"/>
      <c r="R25" s="159"/>
      <c r="S25" s="159"/>
    </row>
    <row r="26" spans="1:19" ht="16.5" customHeight="1">
      <c r="A26" s="23"/>
      <c r="B26" s="36" t="s">
        <v>666</v>
      </c>
      <c r="C26" s="120"/>
      <c r="D26" s="120"/>
      <c r="E26" s="120"/>
      <c r="F26" s="120"/>
      <c r="G26" s="120"/>
      <c r="H26" s="120"/>
      <c r="I26" s="120"/>
      <c r="J26" s="120"/>
      <c r="K26" s="120"/>
      <c r="L26" s="120"/>
      <c r="M26" s="120"/>
      <c r="N26" s="120"/>
      <c r="O26" s="120"/>
      <c r="P26" s="120"/>
      <c r="Q26" s="120"/>
      <c r="R26" s="120"/>
      <c r="S26" s="120"/>
    </row>
    <row r="27" spans="1:15" ht="18.75" customHeight="1">
      <c r="A27" s="24"/>
      <c r="B27" s="36"/>
      <c r="C27" s="24"/>
      <c r="D27" s="24"/>
      <c r="E27" s="24"/>
      <c r="F27" s="25"/>
      <c r="G27" s="25"/>
      <c r="H27" s="25"/>
      <c r="I27" s="1232" t="s">
        <v>657</v>
      </c>
      <c r="J27" s="1232"/>
      <c r="K27" s="1232"/>
      <c r="L27" s="1232"/>
      <c r="M27" s="1232"/>
      <c r="N27" s="1232"/>
      <c r="O27" s="75"/>
    </row>
    <row r="28" spans="1:15" ht="15.75">
      <c r="A28" s="19"/>
      <c r="B28" s="19"/>
      <c r="C28" s="133"/>
      <c r="D28" s="133"/>
      <c r="E28" s="133"/>
      <c r="F28" s="19"/>
      <c r="G28" s="19"/>
      <c r="H28" s="19"/>
      <c r="I28" s="1258" t="s">
        <v>74</v>
      </c>
      <c r="J28" s="1258"/>
      <c r="K28" s="1258"/>
      <c r="L28" s="1258"/>
      <c r="M28" s="1258"/>
      <c r="N28" s="1258"/>
      <c r="O28" s="133"/>
    </row>
    <row r="29" spans="1:15" ht="15.75">
      <c r="A29" s="19"/>
      <c r="B29" s="19"/>
      <c r="C29" s="133"/>
      <c r="D29" s="133"/>
      <c r="E29" s="133"/>
      <c r="F29" s="19"/>
      <c r="G29" s="19"/>
      <c r="H29" s="19"/>
      <c r="I29" s="19"/>
      <c r="J29" s="19"/>
      <c r="K29" s="19"/>
      <c r="L29" s="133"/>
      <c r="M29" s="133"/>
      <c r="N29" s="133"/>
      <c r="O29" s="133"/>
    </row>
    <row r="30" ht="18" customHeight="1"/>
    <row r="31" spans="3:15" ht="15">
      <c r="C31" s="848"/>
      <c r="D31" s="848"/>
      <c r="I31" s="1285" t="s">
        <v>69</v>
      </c>
      <c r="J31" s="1285"/>
      <c r="K31" s="1285"/>
      <c r="L31" s="1285"/>
      <c r="M31" s="1285"/>
      <c r="N31" s="1285"/>
      <c r="O31" s="848"/>
    </row>
    <row r="32" spans="8:15" ht="15">
      <c r="H32" s="132"/>
      <c r="I32" s="132"/>
      <c r="J32" s="132"/>
      <c r="K32" s="132"/>
      <c r="L32" s="132"/>
      <c r="M32" s="132"/>
      <c r="N32" s="132"/>
      <c r="O32" s="132"/>
    </row>
  </sheetData>
  <sheetProtection/>
  <mergeCells count="35">
    <mergeCell ref="D11:O11"/>
    <mergeCell ref="P18:S18"/>
    <mergeCell ref="D12:P12"/>
    <mergeCell ref="Q11:S12"/>
    <mergeCell ref="C15:J15"/>
    <mergeCell ref="C16:R16"/>
    <mergeCell ref="A1:G1"/>
    <mergeCell ref="J1:S1"/>
    <mergeCell ref="A2:G2"/>
    <mergeCell ref="J2:S2"/>
    <mergeCell ref="A4:S4"/>
    <mergeCell ref="A5:S5"/>
    <mergeCell ref="A6:S6"/>
    <mergeCell ref="A8:B8"/>
    <mergeCell ref="C8:F8"/>
    <mergeCell ref="G8:K8"/>
    <mergeCell ref="L8:O8"/>
    <mergeCell ref="P8:R8"/>
    <mergeCell ref="I31:N31"/>
    <mergeCell ref="A19:A20"/>
    <mergeCell ref="A21:A22"/>
    <mergeCell ref="A25:Q25"/>
    <mergeCell ref="I27:N27"/>
    <mergeCell ref="A9:B9"/>
    <mergeCell ref="A10:B10"/>
    <mergeCell ref="A11:A12"/>
    <mergeCell ref="A13:A14"/>
    <mergeCell ref="D13:R14"/>
    <mergeCell ref="I28:N28"/>
    <mergeCell ref="M15:Q15"/>
    <mergeCell ref="D17:R17"/>
    <mergeCell ref="A15:A16"/>
    <mergeCell ref="A17:A18"/>
    <mergeCell ref="I18:O18"/>
    <mergeCell ref="D19:R20"/>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X32"/>
  <sheetViews>
    <sheetView zoomScalePageLayoutView="0" workbookViewId="0" topLeftCell="A5">
      <selection activeCell="W21" sqref="W21"/>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257" t="s">
        <v>75</v>
      </c>
      <c r="B1" s="1257"/>
      <c r="C1" s="1257"/>
      <c r="D1" s="1257"/>
      <c r="E1" s="1257"/>
      <c r="F1" s="1257"/>
      <c r="G1" s="1257"/>
      <c r="H1" s="61"/>
      <c r="I1" s="61"/>
      <c r="J1" s="1258" t="s">
        <v>76</v>
      </c>
      <c r="K1" s="1258"/>
      <c r="L1" s="1258"/>
      <c r="M1" s="1258"/>
      <c r="N1" s="1258"/>
      <c r="O1" s="1258"/>
      <c r="P1" s="1258"/>
      <c r="Q1" s="1258"/>
      <c r="R1" s="1258"/>
      <c r="S1" s="1258"/>
    </row>
    <row r="2" spans="1:19" ht="15.75">
      <c r="A2" s="1259" t="s">
        <v>74</v>
      </c>
      <c r="B2" s="1259"/>
      <c r="C2" s="1259"/>
      <c r="D2" s="1259"/>
      <c r="E2" s="1259"/>
      <c r="F2" s="1259"/>
      <c r="G2" s="1259"/>
      <c r="H2" s="61"/>
      <c r="I2" s="61"/>
      <c r="J2" s="1260" t="s">
        <v>77</v>
      </c>
      <c r="K2" s="1260"/>
      <c r="L2" s="1260"/>
      <c r="M2" s="1260"/>
      <c r="N2" s="1260"/>
      <c r="O2" s="1260"/>
      <c r="P2" s="1260"/>
      <c r="Q2" s="1260"/>
      <c r="R2" s="1260"/>
      <c r="S2" s="1260"/>
    </row>
    <row r="3" spans="1:19" ht="13.5" customHeight="1">
      <c r="A3" s="9"/>
      <c r="B3" s="20"/>
      <c r="C3" s="9"/>
      <c r="D3" s="9"/>
      <c r="E3" s="9"/>
      <c r="F3" s="9"/>
      <c r="G3" s="9"/>
      <c r="H3" s="9"/>
      <c r="I3" s="9"/>
      <c r="J3" s="9"/>
      <c r="K3" s="9"/>
      <c r="L3" s="21"/>
      <c r="M3" s="9"/>
      <c r="N3" s="9"/>
      <c r="O3" s="9"/>
      <c r="P3" s="9"/>
      <c r="Q3" s="9"/>
      <c r="R3" s="9"/>
      <c r="S3" s="9"/>
    </row>
    <row r="4" spans="1:19" ht="18.75">
      <c r="A4" s="1261" t="s">
        <v>453</v>
      </c>
      <c r="B4" s="1261"/>
      <c r="C4" s="1261"/>
      <c r="D4" s="1261"/>
      <c r="E4" s="1261"/>
      <c r="F4" s="1261"/>
      <c r="G4" s="1261"/>
      <c r="H4" s="1261"/>
      <c r="I4" s="1261"/>
      <c r="J4" s="1261"/>
      <c r="K4" s="1261"/>
      <c r="L4" s="1261"/>
      <c r="M4" s="1261"/>
      <c r="N4" s="1261"/>
      <c r="O4" s="1261"/>
      <c r="P4" s="1261"/>
      <c r="Q4" s="1261"/>
      <c r="R4" s="1261"/>
      <c r="S4" s="1261"/>
    </row>
    <row r="5" spans="1:19" ht="18.75" customHeight="1">
      <c r="A5" s="1261" t="s">
        <v>621</v>
      </c>
      <c r="B5" s="1261"/>
      <c r="C5" s="1261"/>
      <c r="D5" s="1261"/>
      <c r="E5" s="1261"/>
      <c r="F5" s="1261"/>
      <c r="G5" s="1261"/>
      <c r="H5" s="1261"/>
      <c r="I5" s="1261"/>
      <c r="J5" s="1261"/>
      <c r="K5" s="1261"/>
      <c r="L5" s="1261"/>
      <c r="M5" s="1261"/>
      <c r="N5" s="1261"/>
      <c r="O5" s="1261"/>
      <c r="P5" s="1261"/>
      <c r="Q5" s="1261"/>
      <c r="R5" s="1261"/>
      <c r="S5" s="1261"/>
    </row>
    <row r="6" spans="1:19" ht="14.25">
      <c r="A6" s="1365" t="s">
        <v>667</v>
      </c>
      <c r="B6" s="1365"/>
      <c r="C6" s="1365"/>
      <c r="D6" s="1365"/>
      <c r="E6" s="1365"/>
      <c r="F6" s="1365"/>
      <c r="G6" s="1365"/>
      <c r="H6" s="1365"/>
      <c r="I6" s="1365"/>
      <c r="J6" s="1365"/>
      <c r="K6" s="1365"/>
      <c r="L6" s="1365"/>
      <c r="M6" s="1365"/>
      <c r="N6" s="1365"/>
      <c r="O6" s="1365"/>
      <c r="P6" s="1365"/>
      <c r="Q6" s="1365"/>
      <c r="R6" s="1365"/>
      <c r="S6" s="1365"/>
    </row>
    <row r="7" spans="1:19" ht="9.75" customHeight="1" thickBot="1">
      <c r="A7" s="9"/>
      <c r="B7" s="9"/>
      <c r="C7" s="9"/>
      <c r="D7" s="9"/>
      <c r="E7" s="9"/>
      <c r="F7" s="9"/>
      <c r="G7" s="9"/>
      <c r="H7" s="9"/>
      <c r="I7" s="9"/>
      <c r="J7" s="37"/>
      <c r="K7" s="9"/>
      <c r="L7" s="9"/>
      <c r="M7" s="9"/>
      <c r="N7" s="9"/>
      <c r="O7" s="9"/>
      <c r="P7" s="9"/>
      <c r="Q7" s="9"/>
      <c r="R7" s="9"/>
      <c r="S7" s="9"/>
    </row>
    <row r="8" spans="1:19" s="758" customFormat="1" ht="16.5" customHeight="1" thickTop="1">
      <c r="A8" s="1414" t="s">
        <v>67</v>
      </c>
      <c r="B8" s="1415"/>
      <c r="C8" s="1416" t="s">
        <v>498</v>
      </c>
      <c r="D8" s="1416"/>
      <c r="E8" s="1416"/>
      <c r="F8" s="1416"/>
      <c r="G8" s="1416" t="s">
        <v>146</v>
      </c>
      <c r="H8" s="1416"/>
      <c r="I8" s="1416"/>
      <c r="J8" s="1416"/>
      <c r="K8" s="1416"/>
      <c r="L8" s="1416" t="s">
        <v>147</v>
      </c>
      <c r="M8" s="1416"/>
      <c r="N8" s="1416"/>
      <c r="O8" s="1416"/>
      <c r="P8" s="1416" t="s">
        <v>148</v>
      </c>
      <c r="Q8" s="1416"/>
      <c r="R8" s="1416"/>
      <c r="S8" s="869"/>
    </row>
    <row r="9" spans="1:19" s="758" customFormat="1" ht="20.25" customHeight="1">
      <c r="A9" s="1380" t="s">
        <v>78</v>
      </c>
      <c r="B9" s="1381"/>
      <c r="C9" s="870" t="s">
        <v>467</v>
      </c>
      <c r="D9" s="760" t="s">
        <v>468</v>
      </c>
      <c r="E9" s="760" t="s">
        <v>469</v>
      </c>
      <c r="F9" s="761" t="s">
        <v>470</v>
      </c>
      <c r="G9" s="761" t="s">
        <v>501</v>
      </c>
      <c r="H9" s="761" t="s">
        <v>471</v>
      </c>
      <c r="I9" s="761" t="s">
        <v>472</v>
      </c>
      <c r="J9" s="761" t="s">
        <v>473</v>
      </c>
      <c r="K9" s="761" t="s">
        <v>502</v>
      </c>
      <c r="L9" s="761" t="s">
        <v>474</v>
      </c>
      <c r="M9" s="761" t="s">
        <v>475</v>
      </c>
      <c r="N9" s="761" t="s">
        <v>476</v>
      </c>
      <c r="O9" s="761" t="s">
        <v>477</v>
      </c>
      <c r="P9" s="761" t="s">
        <v>503</v>
      </c>
      <c r="Q9" s="761" t="s">
        <v>478</v>
      </c>
      <c r="R9" s="761" t="s">
        <v>479</v>
      </c>
      <c r="S9" s="762" t="s">
        <v>544</v>
      </c>
    </row>
    <row r="10" spans="1:19" s="758" customFormat="1" ht="17.25" customHeight="1" thickBot="1">
      <c r="A10" s="1424" t="s">
        <v>79</v>
      </c>
      <c r="B10" s="1425"/>
      <c r="C10" s="872">
        <v>5</v>
      </c>
      <c r="D10" s="872">
        <v>6</v>
      </c>
      <c r="E10" s="872">
        <v>7</v>
      </c>
      <c r="F10" s="872">
        <v>8</v>
      </c>
      <c r="G10" s="872">
        <v>9</v>
      </c>
      <c r="H10" s="872">
        <v>10</v>
      </c>
      <c r="I10" s="872">
        <v>11</v>
      </c>
      <c r="J10" s="872">
        <v>12</v>
      </c>
      <c r="K10" s="872">
        <v>13</v>
      </c>
      <c r="L10" s="872">
        <v>14</v>
      </c>
      <c r="M10" s="872">
        <v>15</v>
      </c>
      <c r="N10" s="872">
        <v>16</v>
      </c>
      <c r="O10" s="872">
        <v>17</v>
      </c>
      <c r="P10" s="872">
        <v>18</v>
      </c>
      <c r="Q10" s="872">
        <v>19</v>
      </c>
      <c r="R10" s="872">
        <v>20</v>
      </c>
      <c r="S10" s="873">
        <v>21</v>
      </c>
    </row>
    <row r="11" spans="1:24" s="758" customFormat="1" ht="17.25" customHeight="1">
      <c r="A11" s="1373" t="s">
        <v>80</v>
      </c>
      <c r="B11" s="783" t="s">
        <v>81</v>
      </c>
      <c r="C11" s="794"/>
      <c r="D11" s="1308" t="s">
        <v>615</v>
      </c>
      <c r="E11" s="1308"/>
      <c r="F11" s="1308"/>
      <c r="G11" s="1308"/>
      <c r="H11" s="1308"/>
      <c r="I11" s="1308"/>
      <c r="J11" s="1308"/>
      <c r="K11" s="1308"/>
      <c r="L11" s="1308"/>
      <c r="M11" s="1308"/>
      <c r="N11" s="1308"/>
      <c r="O11" s="1308"/>
      <c r="P11" s="1308"/>
      <c r="Q11" s="1308"/>
      <c r="R11" s="784"/>
      <c r="S11" s="984"/>
      <c r="W11" s="939">
        <v>3825000</v>
      </c>
      <c r="X11" s="939">
        <f>W11*30%</f>
        <v>1147500</v>
      </c>
    </row>
    <row r="12" spans="1:22" s="758" customFormat="1" ht="17.25" customHeight="1" thickBot="1">
      <c r="A12" s="1374"/>
      <c r="B12" s="778" t="s">
        <v>82</v>
      </c>
      <c r="C12" s="779"/>
      <c r="D12" s="1309"/>
      <c r="E12" s="1309"/>
      <c r="F12" s="1309"/>
      <c r="G12" s="1309"/>
      <c r="H12" s="1309"/>
      <c r="I12" s="1309"/>
      <c r="J12" s="1309"/>
      <c r="K12" s="1309"/>
      <c r="L12" s="1309"/>
      <c r="M12" s="1309"/>
      <c r="N12" s="1309"/>
      <c r="O12" s="1309"/>
      <c r="P12" s="1309"/>
      <c r="Q12" s="1309"/>
      <c r="R12" s="781"/>
      <c r="S12" s="782"/>
      <c r="T12" s="948"/>
      <c r="U12" s="948"/>
      <c r="V12" s="949"/>
    </row>
    <row r="13" spans="1:22" s="758" customFormat="1" ht="17.25" customHeight="1">
      <c r="A13" s="1398" t="s">
        <v>83</v>
      </c>
      <c r="B13" s="774" t="s">
        <v>81</v>
      </c>
      <c r="C13" s="874"/>
      <c r="D13" s="1426" t="s">
        <v>616</v>
      </c>
      <c r="E13" s="1426"/>
      <c r="F13" s="1426"/>
      <c r="G13" s="1426"/>
      <c r="H13" s="1426"/>
      <c r="I13" s="1426"/>
      <c r="J13" s="1426"/>
      <c r="K13" s="1426"/>
      <c r="L13" s="1426"/>
      <c r="M13" s="1426"/>
      <c r="N13" s="1426"/>
      <c r="O13" s="1426"/>
      <c r="P13" s="1426"/>
      <c r="Q13" s="1426"/>
      <c r="R13" s="1426"/>
      <c r="S13" s="983"/>
      <c r="T13" s="949"/>
      <c r="U13" s="949"/>
      <c r="V13" s="949"/>
    </row>
    <row r="14" spans="1:22" s="758" customFormat="1" ht="17.25" customHeight="1" thickBot="1">
      <c r="A14" s="1385"/>
      <c r="B14" s="787" t="s">
        <v>82</v>
      </c>
      <c r="C14" s="788"/>
      <c r="D14" s="1427"/>
      <c r="E14" s="1427"/>
      <c r="F14" s="1427"/>
      <c r="G14" s="1427"/>
      <c r="H14" s="1427"/>
      <c r="I14" s="1427"/>
      <c r="J14" s="1427"/>
      <c r="K14" s="1427"/>
      <c r="L14" s="1427"/>
      <c r="M14" s="1427"/>
      <c r="N14" s="1427"/>
      <c r="O14" s="1427"/>
      <c r="P14" s="1427"/>
      <c r="Q14" s="1427"/>
      <c r="R14" s="1427"/>
      <c r="S14" s="985"/>
      <c r="T14" s="950"/>
      <c r="U14" s="949"/>
      <c r="V14" s="949"/>
    </row>
    <row r="15" spans="1:21" s="758" customFormat="1" ht="17.25" customHeight="1">
      <c r="A15" s="1373" t="s">
        <v>84</v>
      </c>
      <c r="B15" s="783" t="s">
        <v>81</v>
      </c>
      <c r="C15" s="794"/>
      <c r="D15" s="1431" t="s">
        <v>617</v>
      </c>
      <c r="E15" s="1431"/>
      <c r="F15" s="1431"/>
      <c r="G15" s="1431"/>
      <c r="H15" s="1431"/>
      <c r="I15" s="1431"/>
      <c r="J15" s="1431"/>
      <c r="K15" s="1431"/>
      <c r="L15" s="1431"/>
      <c r="M15" s="1431"/>
      <c r="N15" s="1433" t="s">
        <v>614</v>
      </c>
      <c r="O15" s="1434"/>
      <c r="P15" s="1434"/>
      <c r="Q15" s="1435"/>
      <c r="R15" s="987"/>
      <c r="S15" s="988"/>
      <c r="T15" s="949"/>
      <c r="U15" s="949"/>
    </row>
    <row r="16" spans="1:22" s="758" customFormat="1" ht="17.25" customHeight="1" thickBot="1">
      <c r="A16" s="1374"/>
      <c r="B16" s="778" t="s">
        <v>82</v>
      </c>
      <c r="C16" s="779"/>
      <c r="D16" s="1432"/>
      <c r="E16" s="1432"/>
      <c r="F16" s="1432"/>
      <c r="G16" s="1432"/>
      <c r="H16" s="1432"/>
      <c r="I16" s="1432"/>
      <c r="J16" s="1432"/>
      <c r="K16" s="1432"/>
      <c r="L16" s="1432"/>
      <c r="M16" s="1432"/>
      <c r="N16" s="1436"/>
      <c r="O16" s="1437"/>
      <c r="P16" s="1437"/>
      <c r="Q16" s="1438"/>
      <c r="R16" s="989"/>
      <c r="S16" s="990"/>
      <c r="T16" s="949">
        <f>8*4</f>
        <v>32</v>
      </c>
      <c r="U16" s="949"/>
      <c r="V16" s="949"/>
    </row>
    <row r="17" spans="1:22" s="758" customFormat="1" ht="17.25" customHeight="1" thickBot="1">
      <c r="A17" s="1398" t="s">
        <v>85</v>
      </c>
      <c r="B17" s="774" t="s">
        <v>81</v>
      </c>
      <c r="C17" s="874"/>
      <c r="D17" s="1439" t="s">
        <v>618</v>
      </c>
      <c r="E17" s="1440"/>
      <c r="F17" s="1440"/>
      <c r="G17" s="1440"/>
      <c r="H17" s="1440"/>
      <c r="I17" s="1440"/>
      <c r="J17" s="1440"/>
      <c r="K17" s="1440"/>
      <c r="L17" s="1440"/>
      <c r="M17" s="1440"/>
      <c r="N17" s="1440"/>
      <c r="O17" s="1440"/>
      <c r="P17" s="1440"/>
      <c r="Q17" s="1440"/>
      <c r="R17" s="1440"/>
      <c r="S17" s="986"/>
      <c r="T17" s="951"/>
      <c r="U17" s="949"/>
      <c r="V17" s="949"/>
    </row>
    <row r="18" spans="1:22" s="758" customFormat="1" ht="17.25" customHeight="1" thickBot="1">
      <c r="A18" s="1385"/>
      <c r="B18" s="787" t="s">
        <v>82</v>
      </c>
      <c r="C18" s="788"/>
      <c r="D18" s="1428" t="s">
        <v>543</v>
      </c>
      <c r="E18" s="1428"/>
      <c r="F18" s="1428"/>
      <c r="G18" s="1428"/>
      <c r="H18" s="1428"/>
      <c r="I18" s="1428"/>
      <c r="J18" s="1428"/>
      <c r="K18" s="1428"/>
      <c r="L18" s="1428"/>
      <c r="M18" s="1428"/>
      <c r="N18" s="1428"/>
      <c r="O18" s="1428"/>
      <c r="P18" s="1428"/>
      <c r="Q18" s="1428"/>
      <c r="S18" s="998"/>
      <c r="T18" s="952">
        <f>4*14</f>
        <v>56</v>
      </c>
      <c r="U18" s="952"/>
      <c r="V18" s="952"/>
    </row>
    <row r="19" spans="1:22" s="758" customFormat="1" ht="17.25" customHeight="1">
      <c r="A19" s="1373" t="s">
        <v>86</v>
      </c>
      <c r="B19" s="783" t="s">
        <v>81</v>
      </c>
      <c r="C19" s="794"/>
      <c r="D19" s="1429" t="s">
        <v>619</v>
      </c>
      <c r="E19" s="1429"/>
      <c r="F19" s="1429"/>
      <c r="G19" s="1429"/>
      <c r="H19" s="1429"/>
      <c r="I19" s="1429"/>
      <c r="J19" s="1429"/>
      <c r="K19" s="1429"/>
      <c r="L19" s="1429"/>
      <c r="M19" s="1429"/>
      <c r="N19" s="1441" t="s">
        <v>614</v>
      </c>
      <c r="O19" s="1300"/>
      <c r="P19" s="1300"/>
      <c r="Q19" s="1300"/>
      <c r="R19" s="1300"/>
      <c r="S19" s="999"/>
      <c r="T19" s="948">
        <f>8*4</f>
        <v>32</v>
      </c>
      <c r="U19" s="949"/>
      <c r="V19" s="949"/>
    </row>
    <row r="20" spans="1:22" s="758" customFormat="1" ht="17.25" customHeight="1" thickBot="1">
      <c r="A20" s="1374"/>
      <c r="B20" s="778" t="s">
        <v>82</v>
      </c>
      <c r="C20" s="779"/>
      <c r="D20" s="1430"/>
      <c r="E20" s="1430"/>
      <c r="F20" s="1430"/>
      <c r="G20" s="1430"/>
      <c r="H20" s="1430"/>
      <c r="I20" s="1430"/>
      <c r="J20" s="1430"/>
      <c r="K20" s="1430"/>
      <c r="L20" s="1430"/>
      <c r="M20" s="1430"/>
      <c r="N20" s="1442"/>
      <c r="O20" s="1301"/>
      <c r="P20" s="1301"/>
      <c r="Q20" s="1301"/>
      <c r="R20" s="1301"/>
      <c r="S20" s="1000"/>
      <c r="T20" s="948"/>
      <c r="U20" s="949"/>
      <c r="V20" s="949"/>
    </row>
    <row r="21" spans="1:19" s="758" customFormat="1" ht="15.75" customHeight="1">
      <c r="A21" s="1398" t="s">
        <v>87</v>
      </c>
      <c r="B21" s="774" t="s">
        <v>81</v>
      </c>
      <c r="C21" s="868"/>
      <c r="D21" s="868"/>
      <c r="E21" s="868"/>
      <c r="F21" s="868"/>
      <c r="G21" s="868"/>
      <c r="H21" s="868"/>
      <c r="I21" s="868"/>
      <c r="J21" s="868"/>
      <c r="K21" s="868"/>
      <c r="L21" s="868"/>
      <c r="M21" s="868"/>
      <c r="N21" s="868"/>
      <c r="O21" s="868"/>
      <c r="P21" s="868"/>
      <c r="Q21" s="868"/>
      <c r="R21" s="868"/>
      <c r="S21" s="875"/>
    </row>
    <row r="22" spans="1:19" s="758" customFormat="1" ht="12.75" thickBot="1">
      <c r="A22" s="1399"/>
      <c r="B22" s="767" t="s">
        <v>82</v>
      </c>
      <c r="C22" s="768"/>
      <c r="D22" s="768"/>
      <c r="E22" s="768"/>
      <c r="F22" s="768"/>
      <c r="G22" s="768"/>
      <c r="H22" s="768"/>
      <c r="I22" s="768"/>
      <c r="J22" s="768"/>
      <c r="K22" s="768"/>
      <c r="L22" s="768"/>
      <c r="M22" s="768"/>
      <c r="N22" s="768"/>
      <c r="O22" s="768"/>
      <c r="P22" s="768"/>
      <c r="Q22" s="768"/>
      <c r="R22" s="768"/>
      <c r="S22" s="871"/>
    </row>
    <row r="23" spans="1:19" ht="10.5" customHeight="1" thickTop="1">
      <c r="A23" s="614"/>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284" t="s">
        <v>137</v>
      </c>
      <c r="B25" s="1284"/>
      <c r="C25" s="1284"/>
      <c r="D25" s="1284"/>
      <c r="E25" s="1284"/>
      <c r="F25" s="1284"/>
      <c r="G25" s="1284"/>
      <c r="H25" s="1284"/>
      <c r="I25" s="1284"/>
      <c r="J25" s="1284"/>
      <c r="K25" s="1284"/>
      <c r="L25" s="1284"/>
      <c r="M25" s="1284"/>
      <c r="N25" s="1284"/>
      <c r="O25" s="1284"/>
      <c r="P25" s="1284"/>
      <c r="Q25" s="1284"/>
      <c r="R25" s="159"/>
      <c r="S25" s="159"/>
    </row>
    <row r="26" spans="1:19" ht="16.5" customHeight="1">
      <c r="A26" s="23"/>
      <c r="B26" s="36" t="s">
        <v>666</v>
      </c>
      <c r="C26" s="120"/>
      <c r="D26" s="120"/>
      <c r="E26" s="120"/>
      <c r="F26" s="120"/>
      <c r="G26" s="120"/>
      <c r="H26" s="120"/>
      <c r="I26" s="120"/>
      <c r="J26" s="120"/>
      <c r="K26" s="120"/>
      <c r="L26" s="120"/>
      <c r="M26" s="120"/>
      <c r="N26" s="120"/>
      <c r="O26" s="120"/>
      <c r="P26" s="120"/>
      <c r="Q26" s="120"/>
      <c r="R26" s="120"/>
      <c r="S26" s="120"/>
    </row>
    <row r="27" spans="1:15" ht="14.25" customHeight="1">
      <c r="A27" s="24"/>
      <c r="B27" s="36"/>
      <c r="C27" s="24"/>
      <c r="D27" s="24"/>
      <c r="E27" s="24"/>
      <c r="F27" s="25"/>
      <c r="G27" s="25"/>
      <c r="H27" s="25"/>
      <c r="I27" s="1232" t="s">
        <v>663</v>
      </c>
      <c r="J27" s="1232"/>
      <c r="K27" s="1232"/>
      <c r="L27" s="1232"/>
      <c r="M27" s="1232"/>
      <c r="N27" s="1232"/>
      <c r="O27" s="75"/>
    </row>
    <row r="28" spans="1:15" ht="15.75">
      <c r="A28" s="19"/>
      <c r="B28" s="19"/>
      <c r="C28" s="133"/>
      <c r="D28" s="133"/>
      <c r="E28" s="133"/>
      <c r="F28" s="19"/>
      <c r="G28" s="19"/>
      <c r="H28" s="19"/>
      <c r="I28" s="1258" t="s">
        <v>74</v>
      </c>
      <c r="J28" s="1258"/>
      <c r="K28" s="1258"/>
      <c r="L28" s="1258"/>
      <c r="M28" s="1258"/>
      <c r="N28" s="1258"/>
      <c r="O28" s="133"/>
    </row>
    <row r="29" spans="1:15" ht="15.75">
      <c r="A29" s="19"/>
      <c r="B29" s="19"/>
      <c r="C29" s="133"/>
      <c r="D29" s="133"/>
      <c r="E29" s="133"/>
      <c r="F29" s="19"/>
      <c r="G29" s="19"/>
      <c r="H29" s="19"/>
      <c r="I29" s="19"/>
      <c r="J29" s="19"/>
      <c r="K29" s="19"/>
      <c r="L29" s="133"/>
      <c r="M29" s="133"/>
      <c r="N29" s="133"/>
      <c r="O29" s="133"/>
    </row>
    <row r="30" ht="18" customHeight="1"/>
    <row r="31" spans="3:15" ht="15">
      <c r="C31" s="936"/>
      <c r="D31" s="936"/>
      <c r="I31" s="1285" t="s">
        <v>69</v>
      </c>
      <c r="J31" s="1285"/>
      <c r="K31" s="1285"/>
      <c r="L31" s="1285"/>
      <c r="M31" s="1285"/>
      <c r="N31" s="1285"/>
      <c r="O31" s="936"/>
    </row>
    <row r="32" spans="8:15" ht="15">
      <c r="H32" s="132"/>
      <c r="I32" s="132"/>
      <c r="J32" s="132"/>
      <c r="K32" s="132"/>
      <c r="L32" s="132"/>
      <c r="M32" s="132"/>
      <c r="N32" s="132"/>
      <c r="O32" s="132"/>
    </row>
  </sheetData>
  <sheetProtection/>
  <mergeCells count="32">
    <mergeCell ref="I31:N31"/>
    <mergeCell ref="D11:Q12"/>
    <mergeCell ref="D18:Q18"/>
    <mergeCell ref="D19:M20"/>
    <mergeCell ref="D15:M16"/>
    <mergeCell ref="N15:Q16"/>
    <mergeCell ref="D17:R17"/>
    <mergeCell ref="N19:R20"/>
    <mergeCell ref="A19:A20"/>
    <mergeCell ref="A21:A22"/>
    <mergeCell ref="A25:Q25"/>
    <mergeCell ref="I27:N27"/>
    <mergeCell ref="I28:N28"/>
    <mergeCell ref="A13:A14"/>
    <mergeCell ref="D13:R14"/>
    <mergeCell ref="A15:A16"/>
    <mergeCell ref="A17:A18"/>
    <mergeCell ref="A9:B9"/>
    <mergeCell ref="A10:B10"/>
    <mergeCell ref="A11:A12"/>
    <mergeCell ref="A6:S6"/>
    <mergeCell ref="A8:B8"/>
    <mergeCell ref="C8:F8"/>
    <mergeCell ref="G8:K8"/>
    <mergeCell ref="L8:O8"/>
    <mergeCell ref="P8:R8"/>
    <mergeCell ref="A1:G1"/>
    <mergeCell ref="J1:S1"/>
    <mergeCell ref="A2:G2"/>
    <mergeCell ref="J2:S2"/>
    <mergeCell ref="A4:S4"/>
    <mergeCell ref="A5:S5"/>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7">
      <selection activeCell="R21" sqref="R21"/>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257" t="s">
        <v>75</v>
      </c>
      <c r="B1" s="1257"/>
      <c r="C1" s="1257"/>
      <c r="D1" s="1257"/>
      <c r="E1" s="1257"/>
      <c r="F1" s="1257"/>
      <c r="G1" s="1257"/>
      <c r="H1" s="1257"/>
      <c r="I1" s="61"/>
      <c r="J1" s="61"/>
      <c r="K1" s="1258" t="s">
        <v>76</v>
      </c>
      <c r="L1" s="1258"/>
      <c r="M1" s="1258"/>
      <c r="N1" s="1258"/>
      <c r="O1" s="1258"/>
      <c r="P1" s="1258"/>
      <c r="Q1" s="1258"/>
      <c r="R1" s="1258"/>
      <c r="S1" s="1258"/>
      <c r="T1" s="1258"/>
      <c r="U1" s="1258"/>
      <c r="V1" s="1258"/>
    </row>
    <row r="2" spans="1:22" ht="15.75">
      <c r="A2" s="1259" t="s">
        <v>74</v>
      </c>
      <c r="B2" s="1259"/>
      <c r="C2" s="1259"/>
      <c r="D2" s="1259"/>
      <c r="E2" s="1259"/>
      <c r="F2" s="1259"/>
      <c r="G2" s="1259"/>
      <c r="H2" s="1259"/>
      <c r="I2" s="61"/>
      <c r="J2" s="61"/>
      <c r="K2" s="1260" t="s">
        <v>77</v>
      </c>
      <c r="L2" s="1260"/>
      <c r="M2" s="1260"/>
      <c r="N2" s="1260"/>
      <c r="O2" s="1260"/>
      <c r="P2" s="1260"/>
      <c r="Q2" s="1260"/>
      <c r="R2" s="1260"/>
      <c r="S2" s="1260"/>
      <c r="T2" s="1260"/>
      <c r="U2" s="1260"/>
      <c r="V2" s="1260"/>
    </row>
    <row r="3" spans="1:22" ht="6" customHeight="1">
      <c r="A3" s="9"/>
      <c r="B3" s="20"/>
      <c r="C3" s="9"/>
      <c r="D3" s="9"/>
      <c r="E3" s="9"/>
      <c r="F3" s="9"/>
      <c r="G3" s="9"/>
      <c r="H3" s="9"/>
      <c r="I3" s="9"/>
      <c r="J3" s="9"/>
      <c r="K3" s="9"/>
      <c r="L3" s="9"/>
      <c r="M3" s="21"/>
      <c r="N3" s="9"/>
      <c r="O3" s="9"/>
      <c r="P3" s="9"/>
      <c r="Q3" s="9"/>
      <c r="R3" s="9"/>
      <c r="S3" s="9"/>
      <c r="T3" s="9"/>
      <c r="U3" s="9"/>
      <c r="V3" s="9"/>
    </row>
    <row r="4" spans="1:22" ht="18.75">
      <c r="A4" s="1261" t="s">
        <v>453</v>
      </c>
      <c r="B4" s="1261"/>
      <c r="C4" s="1261"/>
      <c r="D4" s="1261"/>
      <c r="E4" s="1261"/>
      <c r="F4" s="1261"/>
      <c r="G4" s="1261"/>
      <c r="H4" s="1261"/>
      <c r="I4" s="1261"/>
      <c r="J4" s="1261"/>
      <c r="K4" s="1261"/>
      <c r="L4" s="1261"/>
      <c r="M4" s="1261"/>
      <c r="N4" s="1261"/>
      <c r="O4" s="1261"/>
      <c r="P4" s="1261"/>
      <c r="Q4" s="1261"/>
      <c r="R4" s="1261"/>
      <c r="S4" s="1261"/>
      <c r="T4" s="1261"/>
      <c r="U4" s="1261"/>
      <c r="V4" s="1261"/>
    </row>
    <row r="5" spans="1:22" ht="18.75" customHeight="1">
      <c r="A5" s="1261" t="s">
        <v>620</v>
      </c>
      <c r="B5" s="1261"/>
      <c r="C5" s="1261"/>
      <c r="D5" s="1261"/>
      <c r="E5" s="1261"/>
      <c r="F5" s="1261"/>
      <c r="G5" s="1261"/>
      <c r="H5" s="1261"/>
      <c r="I5" s="1261"/>
      <c r="J5" s="1261"/>
      <c r="K5" s="1261"/>
      <c r="L5" s="1261"/>
      <c r="M5" s="1261"/>
      <c r="N5" s="1261"/>
      <c r="O5" s="1261"/>
      <c r="P5" s="1261"/>
      <c r="Q5" s="1261"/>
      <c r="R5" s="1261"/>
      <c r="S5" s="1261"/>
      <c r="T5" s="1261"/>
      <c r="U5" s="1261"/>
      <c r="V5" s="1261"/>
    </row>
    <row r="6" spans="1:22" ht="20.25" customHeight="1">
      <c r="A6" s="1262" t="s">
        <v>667</v>
      </c>
      <c r="B6" s="1262"/>
      <c r="C6" s="1262"/>
      <c r="D6" s="1262"/>
      <c r="E6" s="1262"/>
      <c r="F6" s="1262"/>
      <c r="G6" s="1262"/>
      <c r="H6" s="1262"/>
      <c r="I6" s="1262"/>
      <c r="J6" s="1262"/>
      <c r="K6" s="1262"/>
      <c r="L6" s="1262"/>
      <c r="M6" s="1262"/>
      <c r="N6" s="1262"/>
      <c r="O6" s="1262"/>
      <c r="P6" s="1262"/>
      <c r="Q6" s="1262"/>
      <c r="R6" s="1262"/>
      <c r="S6" s="1262"/>
      <c r="T6" s="1262"/>
      <c r="U6" s="1262"/>
      <c r="V6" s="1262"/>
    </row>
    <row r="7" spans="1:5" ht="11.25" customHeight="1" thickBot="1">
      <c r="A7" s="1263"/>
      <c r="B7" s="1263"/>
      <c r="C7" s="624"/>
      <c r="D7" s="624"/>
      <c r="E7" s="624"/>
    </row>
    <row r="8" spans="1:22" ht="20.25" customHeight="1" thickTop="1">
      <c r="A8" s="1264" t="s">
        <v>67</v>
      </c>
      <c r="B8" s="1265"/>
      <c r="C8" s="1292" t="s">
        <v>497</v>
      </c>
      <c r="D8" s="1293"/>
      <c r="E8" s="1294" t="s">
        <v>498</v>
      </c>
      <c r="F8" s="1295"/>
      <c r="G8" s="1295"/>
      <c r="H8" s="1296"/>
      <c r="I8" s="1294" t="s">
        <v>146</v>
      </c>
      <c r="J8" s="1295"/>
      <c r="K8" s="1295"/>
      <c r="L8" s="1295"/>
      <c r="M8" s="1296"/>
      <c r="N8" s="1294" t="s">
        <v>147</v>
      </c>
      <c r="O8" s="1295"/>
      <c r="P8" s="1295"/>
      <c r="Q8" s="1296"/>
      <c r="R8" s="1294" t="s">
        <v>148</v>
      </c>
      <c r="S8" s="1295"/>
      <c r="T8" s="1295"/>
      <c r="U8" s="1296"/>
      <c r="V8" s="799" t="s">
        <v>524</v>
      </c>
    </row>
    <row r="9" spans="1:22" ht="20.25" customHeight="1">
      <c r="A9" s="1269" t="s">
        <v>78</v>
      </c>
      <c r="B9" s="1270"/>
      <c r="C9" s="800" t="s">
        <v>465</v>
      </c>
      <c r="D9" s="800" t="s">
        <v>466</v>
      </c>
      <c r="E9" s="800"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row>
    <row r="10" spans="1:22" ht="20.25" customHeight="1" thickBot="1">
      <c r="A10" s="1271" t="s">
        <v>79</v>
      </c>
      <c r="B10" s="1272"/>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76">
        <v>20</v>
      </c>
    </row>
    <row r="11" spans="1:22" ht="15.75" customHeight="1">
      <c r="A11" s="1273" t="s">
        <v>80</v>
      </c>
      <c r="B11" s="670" t="s">
        <v>81</v>
      </c>
      <c r="C11" s="969"/>
      <c r="D11" s="962"/>
      <c r="E11" s="1300" t="s">
        <v>668</v>
      </c>
      <c r="F11" s="1300"/>
      <c r="G11" s="1300"/>
      <c r="H11" s="1300"/>
      <c r="I11" s="1300"/>
      <c r="J11" s="1300"/>
      <c r="K11" s="1300"/>
      <c r="L11" s="1300"/>
      <c r="M11" s="1300"/>
      <c r="N11" s="1300"/>
      <c r="O11" s="962"/>
      <c r="P11" s="962"/>
      <c r="Q11" s="962"/>
      <c r="R11" s="962"/>
      <c r="S11" s="944"/>
      <c r="T11" s="881"/>
      <c r="U11" s="881"/>
      <c r="V11" s="970"/>
    </row>
    <row r="12" spans="1:22" ht="15.75" customHeight="1" thickBot="1">
      <c r="A12" s="1274"/>
      <c r="B12" s="671" t="s">
        <v>82</v>
      </c>
      <c r="C12" s="965"/>
      <c r="D12" s="966"/>
      <c r="E12" s="1301"/>
      <c r="F12" s="1301"/>
      <c r="G12" s="1301"/>
      <c r="H12" s="1301"/>
      <c r="I12" s="1301"/>
      <c r="J12" s="1301"/>
      <c r="K12" s="1301"/>
      <c r="L12" s="1301"/>
      <c r="M12" s="1301"/>
      <c r="N12" s="1301"/>
      <c r="O12" s="966"/>
      <c r="P12" s="966"/>
      <c r="Q12" s="966"/>
      <c r="R12" s="966"/>
      <c r="S12" s="945"/>
      <c r="T12" s="882"/>
      <c r="U12" s="882"/>
      <c r="V12" s="971"/>
    </row>
    <row r="13" spans="1:22" ht="15.75" customHeight="1">
      <c r="A13" s="1273" t="s">
        <v>83</v>
      </c>
      <c r="B13" s="670" t="s">
        <v>81</v>
      </c>
      <c r="C13" s="1299" t="s">
        <v>669</v>
      </c>
      <c r="D13" s="1299"/>
      <c r="E13" s="1299"/>
      <c r="F13" s="1299"/>
      <c r="G13" s="1299"/>
      <c r="H13" s="1299"/>
      <c r="I13" s="1299"/>
      <c r="J13" s="1299"/>
      <c r="K13" s="1299"/>
      <c r="L13" s="1299"/>
      <c r="M13" s="1299"/>
      <c r="N13" s="1299"/>
      <c r="O13" s="1299"/>
      <c r="P13" s="1299"/>
      <c r="Q13" s="1299"/>
      <c r="R13" s="881"/>
      <c r="S13" s="881"/>
      <c r="T13" s="881"/>
      <c r="U13" s="881"/>
      <c r="V13" s="972"/>
    </row>
    <row r="14" spans="1:22" ht="15.75" customHeight="1" thickBot="1">
      <c r="A14" s="1274"/>
      <c r="B14" s="671" t="s">
        <v>82</v>
      </c>
      <c r="C14" s="961"/>
      <c r="D14" s="946"/>
      <c r="E14" s="946"/>
      <c r="F14" s="946"/>
      <c r="G14" s="946"/>
      <c r="H14" s="946"/>
      <c r="I14" s="946"/>
      <c r="J14" s="946"/>
      <c r="K14" s="946"/>
      <c r="L14" s="946"/>
      <c r="M14" s="946"/>
      <c r="N14" s="946"/>
      <c r="O14" s="946"/>
      <c r="P14" s="946"/>
      <c r="Q14" s="946"/>
      <c r="R14" s="947"/>
      <c r="S14" s="882"/>
      <c r="T14" s="882"/>
      <c r="U14" s="882"/>
      <c r="V14" s="971"/>
    </row>
    <row r="15" spans="1:22" ht="15.75" customHeight="1">
      <c r="A15" s="1275" t="s">
        <v>84</v>
      </c>
      <c r="B15" s="630" t="s">
        <v>81</v>
      </c>
      <c r="C15" s="881"/>
      <c r="D15" s="881"/>
      <c r="E15" s="881"/>
      <c r="F15" s="881"/>
      <c r="G15" s="881"/>
      <c r="H15" s="881"/>
      <c r="I15" s="881"/>
      <c r="J15" s="881"/>
      <c r="K15" s="881"/>
      <c r="L15" s="881"/>
      <c r="M15" s="881"/>
      <c r="N15" s="881"/>
      <c r="O15" s="881"/>
      <c r="P15" s="881"/>
      <c r="Q15" s="881"/>
      <c r="R15" s="881"/>
      <c r="S15" s="881"/>
      <c r="T15" s="881"/>
      <c r="U15" s="881"/>
      <c r="V15" s="970"/>
    </row>
    <row r="16" spans="1:22" ht="15.75" customHeight="1" thickBot="1">
      <c r="A16" s="1274"/>
      <c r="B16" s="671" t="s">
        <v>82</v>
      </c>
      <c r="C16" s="882"/>
      <c r="D16" s="882"/>
      <c r="E16" s="882"/>
      <c r="F16" s="882"/>
      <c r="G16" s="882"/>
      <c r="H16" s="882"/>
      <c r="I16" s="882"/>
      <c r="J16" s="882"/>
      <c r="K16" s="1297" t="s">
        <v>670</v>
      </c>
      <c r="L16" s="1297"/>
      <c r="M16" s="1297"/>
      <c r="N16" s="1297"/>
      <c r="O16" s="1297"/>
      <c r="P16" s="1297"/>
      <c r="Q16" s="1297"/>
      <c r="R16" s="1297"/>
      <c r="S16" s="1297"/>
      <c r="T16" s="1297"/>
      <c r="U16" s="1297"/>
      <c r="V16" s="1298"/>
    </row>
    <row r="17" spans="1:22" ht="15.75" customHeight="1">
      <c r="A17" s="1275" t="s">
        <v>85</v>
      </c>
      <c r="B17" s="630" t="s">
        <v>81</v>
      </c>
      <c r="C17" s="1302" t="s">
        <v>671</v>
      </c>
      <c r="D17" s="1302"/>
      <c r="E17" s="1302"/>
      <c r="F17" s="1302"/>
      <c r="G17" s="1302"/>
      <c r="H17" s="1302"/>
      <c r="I17" s="1302"/>
      <c r="J17" s="1302"/>
      <c r="K17" s="1302"/>
      <c r="L17" s="1302"/>
      <c r="M17" s="1302"/>
      <c r="N17" s="1302"/>
      <c r="O17" s="1302"/>
      <c r="P17" s="1302"/>
      <c r="Q17" s="1302"/>
      <c r="R17" s="1302"/>
      <c r="S17" s="1302"/>
      <c r="T17" s="881"/>
      <c r="U17" s="881"/>
      <c r="V17" s="973"/>
    </row>
    <row r="18" spans="1:22" ht="15.75" customHeight="1" thickBot="1">
      <c r="A18" s="1276"/>
      <c r="B18" s="629" t="s">
        <v>82</v>
      </c>
      <c r="C18" s="1303"/>
      <c r="D18" s="1303"/>
      <c r="E18" s="1303"/>
      <c r="F18" s="1303"/>
      <c r="G18" s="1303"/>
      <c r="H18" s="1303"/>
      <c r="I18" s="1303"/>
      <c r="J18" s="1303"/>
      <c r="K18" s="1303"/>
      <c r="L18" s="1303"/>
      <c r="M18" s="1303"/>
      <c r="N18" s="1303"/>
      <c r="O18" s="1303"/>
      <c r="P18" s="1303"/>
      <c r="Q18" s="1303"/>
      <c r="R18" s="1303"/>
      <c r="S18" s="1303"/>
      <c r="T18" s="882"/>
      <c r="U18" s="882"/>
      <c r="V18" s="974"/>
    </row>
    <row r="19" spans="1:22" ht="15.75" customHeight="1">
      <c r="A19" s="1273" t="s">
        <v>86</v>
      </c>
      <c r="B19" s="670" t="s">
        <v>81</v>
      </c>
      <c r="C19" s="1304" t="s">
        <v>672</v>
      </c>
      <c r="D19" s="1304"/>
      <c r="E19" s="1304"/>
      <c r="F19" s="1304"/>
      <c r="G19" s="1304"/>
      <c r="H19" s="1304"/>
      <c r="I19" s="1304"/>
      <c r="J19" s="1304"/>
      <c r="K19" s="1304"/>
      <c r="L19" s="1304"/>
      <c r="M19" s="1304"/>
      <c r="N19" s="1304"/>
      <c r="O19" s="1304"/>
      <c r="P19" s="1304"/>
      <c r="Q19" s="1304"/>
      <c r="R19" s="1304"/>
      <c r="S19" s="1304"/>
      <c r="T19" s="967"/>
      <c r="U19" s="967"/>
      <c r="V19" s="975"/>
    </row>
    <row r="20" spans="1:22" ht="15.75" customHeight="1" thickBot="1">
      <c r="A20" s="1274"/>
      <c r="B20" s="671" t="s">
        <v>82</v>
      </c>
      <c r="C20" s="968"/>
      <c r="D20" s="968"/>
      <c r="E20" s="968"/>
      <c r="F20" s="968"/>
      <c r="G20" s="968"/>
      <c r="H20" s="882"/>
      <c r="I20" s="882"/>
      <c r="J20" s="882"/>
      <c r="K20" s="882"/>
      <c r="L20" s="882"/>
      <c r="M20" s="882"/>
      <c r="N20" s="882"/>
      <c r="O20" s="882"/>
      <c r="P20" s="882"/>
      <c r="Q20" s="882"/>
      <c r="R20" s="882"/>
      <c r="S20" s="882"/>
      <c r="T20" s="882"/>
      <c r="U20" s="882"/>
      <c r="V20" s="974"/>
    </row>
    <row r="21" spans="1:22" ht="15.75" customHeight="1">
      <c r="A21" s="1275" t="s">
        <v>87</v>
      </c>
      <c r="B21" s="630" t="s">
        <v>81</v>
      </c>
      <c r="C21" s="884"/>
      <c r="D21" s="884"/>
      <c r="E21" s="884"/>
      <c r="F21" s="884"/>
      <c r="G21" s="881"/>
      <c r="H21" s="878"/>
      <c r="I21" s="878"/>
      <c r="J21" s="878"/>
      <c r="K21" s="878"/>
      <c r="L21" s="878"/>
      <c r="M21" s="878"/>
      <c r="N21" s="878"/>
      <c r="O21" s="878"/>
      <c r="P21" s="878"/>
      <c r="Q21" s="878"/>
      <c r="R21" s="878"/>
      <c r="S21" s="878"/>
      <c r="T21" s="878"/>
      <c r="U21" s="878"/>
      <c r="V21" s="883"/>
    </row>
    <row r="22" spans="1:22" ht="15.75" customHeight="1" thickBot="1">
      <c r="A22" s="1283"/>
      <c r="B22" s="666" t="s">
        <v>82</v>
      </c>
      <c r="C22" s="885"/>
      <c r="D22" s="885"/>
      <c r="E22" s="885"/>
      <c r="F22" s="885"/>
      <c r="G22" s="886"/>
      <c r="H22" s="887"/>
      <c r="I22" s="887"/>
      <c r="J22" s="887"/>
      <c r="K22" s="887"/>
      <c r="L22" s="887"/>
      <c r="M22" s="887"/>
      <c r="N22" s="887"/>
      <c r="O22" s="887"/>
      <c r="P22" s="887"/>
      <c r="Q22" s="887"/>
      <c r="R22" s="887"/>
      <c r="S22" s="887"/>
      <c r="T22" s="887"/>
      <c r="U22" s="887"/>
      <c r="V22" s="684"/>
    </row>
    <row r="23" spans="1:22" ht="30.75" customHeight="1" thickTop="1">
      <c r="A23" s="1284" t="s">
        <v>137</v>
      </c>
      <c r="B23" s="1284"/>
      <c r="C23" s="1284"/>
      <c r="D23" s="1284"/>
      <c r="E23" s="1284"/>
      <c r="F23" s="1284"/>
      <c r="G23" s="1284"/>
      <c r="H23" s="1284"/>
      <c r="I23" s="1284"/>
      <c r="J23" s="1284"/>
      <c r="K23" s="1284"/>
      <c r="L23" s="1284"/>
      <c r="M23" s="1284"/>
      <c r="N23" s="1284"/>
      <c r="O23" s="1284"/>
      <c r="P23" s="1284"/>
      <c r="Q23" s="1284"/>
      <c r="R23" s="1284"/>
      <c r="S23" s="1284"/>
      <c r="T23" s="1284"/>
      <c r="U23" s="1284"/>
      <c r="V23" s="1284"/>
    </row>
    <row r="24" spans="1:22" ht="12" customHeight="1">
      <c r="A24" s="23"/>
      <c r="B24" s="36" t="s">
        <v>666</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232" t="s">
        <v>657</v>
      </c>
      <c r="R25" s="1232"/>
      <c r="S25" s="1232"/>
      <c r="T25" s="1232"/>
      <c r="U25" s="1232"/>
      <c r="V25" s="1232"/>
    </row>
    <row r="26" spans="1:22" ht="15.75">
      <c r="A26" s="19"/>
      <c r="B26" s="19"/>
      <c r="C26" s="19"/>
      <c r="D26" s="19"/>
      <c r="E26" s="1258" t="s">
        <v>88</v>
      </c>
      <c r="F26" s="1258"/>
      <c r="G26" s="1258"/>
      <c r="H26" s="1258"/>
      <c r="I26" s="1258"/>
      <c r="J26" s="1258"/>
      <c r="K26" s="19"/>
      <c r="L26" s="19"/>
      <c r="M26" s="19"/>
      <c r="N26" s="19"/>
      <c r="O26" s="19"/>
      <c r="P26" s="19"/>
      <c r="Q26" s="1258" t="s">
        <v>1</v>
      </c>
      <c r="R26" s="1258"/>
      <c r="S26" s="1258"/>
      <c r="T26" s="1258"/>
      <c r="U26" s="1258"/>
      <c r="V26" s="1258"/>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285" t="s">
        <v>133</v>
      </c>
      <c r="G29" s="1285"/>
      <c r="H29" s="1285"/>
      <c r="I29" s="1285"/>
      <c r="K29" s="218"/>
      <c r="L29" s="218"/>
      <c r="M29" s="218"/>
      <c r="N29" s="218"/>
      <c r="O29" s="218"/>
      <c r="P29" s="218"/>
      <c r="Q29" s="1285" t="s">
        <v>69</v>
      </c>
      <c r="R29" s="1285"/>
      <c r="S29" s="1285"/>
      <c r="T29" s="1285"/>
      <c r="U29" s="1285"/>
      <c r="V29" s="1285"/>
    </row>
    <row r="30" spans="9:16" ht="15">
      <c r="I30" s="132"/>
      <c r="J30" s="132"/>
      <c r="K30" s="132"/>
      <c r="L30" s="132"/>
      <c r="M30" s="132"/>
      <c r="N30" s="132"/>
      <c r="O30" s="132"/>
      <c r="P30" s="132"/>
    </row>
  </sheetData>
  <sheetProtection/>
  <mergeCells count="33">
    <mergeCell ref="A21:A22"/>
    <mergeCell ref="A23:V23"/>
    <mergeCell ref="Q25:V25"/>
    <mergeCell ref="E26:J26"/>
    <mergeCell ref="Q26:V26"/>
    <mergeCell ref="F29:I29"/>
    <mergeCell ref="Q29:V29"/>
    <mergeCell ref="A15:A16"/>
    <mergeCell ref="K16:V16"/>
    <mergeCell ref="A17:A18"/>
    <mergeCell ref="C17:S18"/>
    <mergeCell ref="A19:A20"/>
    <mergeCell ref="C19:S19"/>
    <mergeCell ref="A9:B9"/>
    <mergeCell ref="A10:B10"/>
    <mergeCell ref="A11:A12"/>
    <mergeCell ref="E11:N12"/>
    <mergeCell ref="A13:A14"/>
    <mergeCell ref="C13:Q13"/>
    <mergeCell ref="A6:V6"/>
    <mergeCell ref="A7:B7"/>
    <mergeCell ref="A8:B8"/>
    <mergeCell ref="C8:D8"/>
    <mergeCell ref="E8:H8"/>
    <mergeCell ref="I8:M8"/>
    <mergeCell ref="N8:Q8"/>
    <mergeCell ref="R8:U8"/>
    <mergeCell ref="A1:H1"/>
    <mergeCell ref="K1:V1"/>
    <mergeCell ref="A2:H2"/>
    <mergeCell ref="K2:V2"/>
    <mergeCell ref="A4:V4"/>
    <mergeCell ref="A5:V5"/>
  </mergeCells>
  <printOptions/>
  <pageMargins left="0.4" right="0.4"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96" t="s">
        <v>0</v>
      </c>
      <c r="B2" s="1196"/>
      <c r="C2" s="1196"/>
      <c r="D2" s="17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207" t="s">
        <v>74</v>
      </c>
      <c r="B3" s="1207"/>
      <c r="C3" s="1207"/>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row>
    <row r="4" spans="1:71" s="7" customFormat="1" ht="18" customHeight="1">
      <c r="A4" s="171"/>
      <c r="B4" s="171"/>
      <c r="C4" s="171"/>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row>
    <row r="5" spans="1:71" s="7" customFormat="1" ht="18" customHeight="1">
      <c r="A5" s="1203" t="s">
        <v>176</v>
      </c>
      <c r="B5" s="1203"/>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c r="AL5" s="1203"/>
      <c r="AM5" s="1203"/>
      <c r="AN5" s="1203"/>
      <c r="AO5" s="1203"/>
      <c r="AP5" s="1203"/>
      <c r="AQ5" s="1203"/>
      <c r="AR5" s="1203"/>
      <c r="AS5" s="1203"/>
      <c r="AT5" s="1203"/>
      <c r="AU5" s="1203"/>
      <c r="AV5" s="1203"/>
      <c r="AW5" s="1203"/>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1:71" s="7" customFormat="1" ht="18" customHeight="1">
      <c r="A6" s="1208" t="s">
        <v>175</v>
      </c>
      <c r="B6" s="1208"/>
      <c r="C6" s="1208"/>
      <c r="D6" s="1208"/>
      <c r="E6" s="1208"/>
      <c r="F6" s="1208"/>
      <c r="G6" s="1208"/>
      <c r="H6" s="1208"/>
      <c r="I6" s="1208"/>
      <c r="J6" s="1208"/>
      <c r="K6" s="1208"/>
      <c r="L6" s="1208"/>
      <c r="M6" s="1208"/>
      <c r="N6" s="1208"/>
      <c r="O6" s="1208"/>
      <c r="P6" s="1208"/>
      <c r="Q6" s="1208"/>
      <c r="R6" s="1208"/>
      <c r="S6" s="1208"/>
      <c r="T6" s="1208"/>
      <c r="U6" s="1208"/>
      <c r="V6" s="1208"/>
      <c r="W6" s="1208"/>
      <c r="X6" s="1208"/>
      <c r="Y6" s="1208"/>
      <c r="Z6" s="1208"/>
      <c r="AA6" s="1208"/>
      <c r="AB6" s="1208"/>
      <c r="AC6" s="1208"/>
      <c r="AD6" s="1208"/>
      <c r="AE6" s="1208"/>
      <c r="AF6" s="1208"/>
      <c r="AG6" s="1208"/>
      <c r="AH6" s="1208"/>
      <c r="AI6" s="1208"/>
      <c r="AJ6" s="1208"/>
      <c r="AK6" s="1208"/>
      <c r="AL6" s="1208"/>
      <c r="AM6" s="1208"/>
      <c r="AN6" s="1208"/>
      <c r="AO6" s="1208"/>
      <c r="AP6" s="1208"/>
      <c r="AQ6" s="1208"/>
      <c r="AR6" s="1208"/>
      <c r="AS6" s="1208"/>
      <c r="AT6" s="1208"/>
      <c r="AU6" s="1208"/>
      <c r="AV6" s="1208"/>
      <c r="AW6" s="1208"/>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211" t="s">
        <v>117</v>
      </c>
      <c r="B8" s="1215" t="s">
        <v>174</v>
      </c>
      <c r="C8" s="1215" t="s">
        <v>173</v>
      </c>
      <c r="D8" s="1215" t="s">
        <v>9</v>
      </c>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217" t="s">
        <v>177</v>
      </c>
      <c r="AV8" s="1209" t="s">
        <v>172</v>
      </c>
      <c r="AW8" s="1210"/>
      <c r="AX8" s="172"/>
      <c r="AY8" s="172"/>
      <c r="AZ8" s="172"/>
      <c r="BA8" s="172"/>
      <c r="BB8" s="172"/>
      <c r="BC8" s="172"/>
      <c r="BD8" s="172"/>
      <c r="BE8" s="172"/>
      <c r="BF8" s="172"/>
      <c r="BG8" s="172"/>
      <c r="BH8" s="172"/>
      <c r="BI8" s="172"/>
      <c r="BJ8" s="172"/>
      <c r="BK8" s="172"/>
      <c r="BL8" s="172"/>
      <c r="BM8" s="172"/>
      <c r="BN8" s="172"/>
      <c r="BO8" s="172"/>
      <c r="BP8" s="172"/>
      <c r="BQ8" s="172"/>
      <c r="BR8" s="172"/>
      <c r="BS8" s="172"/>
    </row>
    <row r="9" spans="1:71" s="7" customFormat="1" ht="18" customHeight="1">
      <c r="A9" s="1212"/>
      <c r="B9" s="1216"/>
      <c r="C9" s="1216"/>
      <c r="D9" s="1216"/>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t="s">
        <v>169</v>
      </c>
      <c r="AU9" s="1218"/>
      <c r="AV9" s="188" t="s">
        <v>131</v>
      </c>
      <c r="AW9" s="202" t="s">
        <v>132</v>
      </c>
      <c r="AX9" s="14"/>
      <c r="AY9" s="14"/>
      <c r="AZ9" s="14"/>
      <c r="BA9" s="14"/>
      <c r="BB9" s="14"/>
      <c r="BC9" s="14"/>
      <c r="BD9" s="174"/>
      <c r="BE9" s="14"/>
      <c r="BF9" s="14"/>
      <c r="BG9" s="14"/>
      <c r="BH9" s="14"/>
      <c r="BS9" s="8"/>
    </row>
    <row r="10" spans="1:71" s="7" customFormat="1" ht="28.5" customHeight="1">
      <c r="A10" s="177">
        <v>1</v>
      </c>
      <c r="B10" s="183" t="s">
        <v>136</v>
      </c>
      <c r="C10" s="182"/>
      <c r="D10" s="19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79"/>
      <c r="AV10" s="180"/>
      <c r="AW10" s="181"/>
      <c r="BP10" s="6"/>
      <c r="BS10" s="8"/>
    </row>
    <row r="11" spans="1:71" s="7" customFormat="1" ht="28.5" customHeight="1">
      <c r="A11" s="199">
        <v>2</v>
      </c>
      <c r="B11" s="183" t="s">
        <v>136</v>
      </c>
      <c r="C11" s="182"/>
      <c r="D11" s="194"/>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79"/>
      <c r="AV11" s="180"/>
      <c r="AW11" s="181"/>
      <c r="BP11" s="6"/>
      <c r="BS11" s="8"/>
    </row>
    <row r="12" spans="1:71" s="7" customFormat="1" ht="28.5" customHeight="1">
      <c r="A12" s="199">
        <v>3</v>
      </c>
      <c r="B12" s="183" t="s">
        <v>92</v>
      </c>
      <c r="C12" s="182"/>
      <c r="D12" s="194"/>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79"/>
      <c r="AV12" s="180"/>
      <c r="AW12" s="181"/>
      <c r="BP12" s="6"/>
      <c r="BS12" s="8"/>
    </row>
    <row r="13" spans="1:71" s="7" customFormat="1" ht="28.5" customHeight="1">
      <c r="A13" s="199">
        <v>4</v>
      </c>
      <c r="B13" s="183" t="s">
        <v>73</v>
      </c>
      <c r="C13" s="182"/>
      <c r="D13" s="195"/>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c r="AV13" s="180"/>
      <c r="AW13" s="181"/>
      <c r="BP13" s="6"/>
      <c r="BS13" s="8"/>
    </row>
    <row r="14" spans="1:71" s="7" customFormat="1" ht="28.5" customHeight="1">
      <c r="A14" s="199">
        <v>5</v>
      </c>
      <c r="B14" s="183" t="s">
        <v>69</v>
      </c>
      <c r="C14" s="196"/>
      <c r="D14" s="197"/>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79"/>
      <c r="AV14" s="180"/>
      <c r="AW14" s="181"/>
      <c r="BP14" s="6"/>
      <c r="BS14" s="8"/>
    </row>
    <row r="15" spans="1:71" s="7" customFormat="1" ht="28.5" customHeight="1">
      <c r="A15" s="203">
        <v>6</v>
      </c>
      <c r="B15" s="204" t="s">
        <v>69</v>
      </c>
      <c r="C15" s="205"/>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184"/>
      <c r="AV15" s="206"/>
      <c r="AW15" s="207"/>
      <c r="BP15" s="6"/>
      <c r="BS15" s="8"/>
    </row>
    <row r="16" spans="1:71" s="7" customFormat="1" ht="28.5" customHeight="1">
      <c r="A16" s="199">
        <v>7</v>
      </c>
      <c r="B16" s="183" t="s">
        <v>71</v>
      </c>
      <c r="C16" s="196"/>
      <c r="D16" s="197"/>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79"/>
      <c r="AV16" s="180"/>
      <c r="AW16" s="181"/>
      <c r="BP16" s="6"/>
      <c r="BS16" s="8"/>
    </row>
    <row r="17" spans="1:71" s="7" customFormat="1" ht="28.5" customHeight="1">
      <c r="A17" s="203"/>
      <c r="B17" s="204" t="s">
        <v>71</v>
      </c>
      <c r="C17" s="205"/>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184"/>
      <c r="AV17" s="206"/>
      <c r="AW17" s="207"/>
      <c r="BP17" s="6"/>
      <c r="BS17" s="8"/>
    </row>
    <row r="18" spans="1:71" s="7" customFormat="1" ht="28.5" customHeight="1">
      <c r="A18" s="199">
        <v>8</v>
      </c>
      <c r="B18" s="183" t="s">
        <v>70</v>
      </c>
      <c r="C18" s="182"/>
      <c r="D18" s="194"/>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79"/>
      <c r="AV18" s="180"/>
      <c r="AW18" s="181"/>
      <c r="BP18" s="6"/>
      <c r="BS18" s="8"/>
    </row>
    <row r="19" spans="1:71" s="7" customFormat="1" ht="28.5" customHeight="1">
      <c r="A19" s="199">
        <v>9</v>
      </c>
      <c r="B19" s="183" t="s">
        <v>70</v>
      </c>
      <c r="C19" s="198"/>
      <c r="D19" s="19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79"/>
      <c r="AV19" s="180"/>
      <c r="AW19" s="181"/>
      <c r="BP19" s="6"/>
      <c r="BS19" s="8"/>
    </row>
    <row r="20" spans="1:71" s="7" customFormat="1" ht="28.5" customHeight="1">
      <c r="A20" s="199">
        <v>10</v>
      </c>
      <c r="B20" s="183" t="s">
        <v>70</v>
      </c>
      <c r="C20" s="198"/>
      <c r="D20" s="19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79"/>
      <c r="AV20" s="180"/>
      <c r="AW20" s="181"/>
      <c r="BP20" s="6"/>
      <c r="BS20" s="8"/>
    </row>
    <row r="21" spans="1:71" s="7" customFormat="1" ht="28.5" customHeight="1">
      <c r="A21" s="199">
        <v>11</v>
      </c>
      <c r="B21" s="183" t="s">
        <v>130</v>
      </c>
      <c r="C21" s="182"/>
      <c r="D21" s="19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79"/>
      <c r="AV21" s="180"/>
      <c r="AW21" s="181"/>
      <c r="BP21" s="6"/>
      <c r="BS21" s="8"/>
    </row>
    <row r="22" spans="1:71" s="7" customFormat="1" ht="28.5" customHeight="1">
      <c r="A22" s="203">
        <v>13</v>
      </c>
      <c r="B22" s="204" t="s">
        <v>130</v>
      </c>
      <c r="C22" s="205"/>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184"/>
      <c r="AV22" s="206"/>
      <c r="AW22" s="207"/>
      <c r="BP22" s="6"/>
      <c r="BS22" s="8"/>
    </row>
    <row r="23" spans="1:71" s="7" customFormat="1" ht="28.5" customHeight="1">
      <c r="A23" s="177"/>
      <c r="B23" s="178"/>
      <c r="C23" s="178"/>
      <c r="D23" s="1219" t="s">
        <v>178</v>
      </c>
      <c r="E23" s="1220"/>
      <c r="F23" s="1220"/>
      <c r="G23" s="1220"/>
      <c r="H23" s="1220"/>
      <c r="I23" s="1220"/>
      <c r="J23" s="1220"/>
      <c r="K23" s="1220"/>
      <c r="L23" s="1220"/>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0"/>
      <c r="AI23" s="1220"/>
      <c r="AJ23" s="1220"/>
      <c r="AK23" s="1220"/>
      <c r="AL23" s="1220"/>
      <c r="AM23" s="1220"/>
      <c r="AN23" s="1220"/>
      <c r="AO23" s="1220"/>
      <c r="AP23" s="1220"/>
      <c r="AQ23" s="1220"/>
      <c r="AR23" s="1220"/>
      <c r="AS23" s="1220"/>
      <c r="AT23" s="1220"/>
      <c r="AU23" s="1221"/>
      <c r="AV23" s="189">
        <f>SUM(AV10:AV22)</f>
        <v>0</v>
      </c>
      <c r="AW23" s="189">
        <f>SUM(AW10:AW22)</f>
        <v>0</v>
      </c>
      <c r="BP23" s="6"/>
      <c r="BS23" s="8"/>
    </row>
    <row r="24" spans="1:71" s="7" customFormat="1" ht="28.5" customHeight="1" thickBot="1">
      <c r="A24" s="185"/>
      <c r="B24" s="186"/>
      <c r="C24" s="186"/>
      <c r="D24" s="1222" t="s">
        <v>179</v>
      </c>
      <c r="E24" s="1223"/>
      <c r="F24" s="1223"/>
      <c r="G24" s="1223"/>
      <c r="H24" s="1223"/>
      <c r="I24" s="1223"/>
      <c r="J24" s="1223"/>
      <c r="K24" s="1223"/>
      <c r="L24" s="1223"/>
      <c r="M24" s="1223"/>
      <c r="N24" s="1223"/>
      <c r="O24" s="1223"/>
      <c r="P24" s="1223"/>
      <c r="Q24" s="1223"/>
      <c r="R24" s="1223"/>
      <c r="S24" s="1223"/>
      <c r="T24" s="1223"/>
      <c r="U24" s="1223"/>
      <c r="V24" s="1223"/>
      <c r="W24" s="1223"/>
      <c r="X24" s="1223"/>
      <c r="Y24" s="1223"/>
      <c r="Z24" s="1223"/>
      <c r="AA24" s="1223"/>
      <c r="AB24" s="1223"/>
      <c r="AC24" s="1223"/>
      <c r="AD24" s="1223"/>
      <c r="AE24" s="1223"/>
      <c r="AF24" s="1223"/>
      <c r="AG24" s="1223"/>
      <c r="AH24" s="1223"/>
      <c r="AI24" s="1223"/>
      <c r="AJ24" s="1223"/>
      <c r="AK24" s="1223"/>
      <c r="AL24" s="1223"/>
      <c r="AM24" s="1223"/>
      <c r="AN24" s="1223"/>
      <c r="AO24" s="1223"/>
      <c r="AP24" s="1223"/>
      <c r="AQ24" s="1223"/>
      <c r="AR24" s="1223"/>
      <c r="AS24" s="1223"/>
      <c r="AT24" s="1223"/>
      <c r="AU24" s="1224"/>
      <c r="AV24" s="1213">
        <f>SUM(AV23:AW23)</f>
        <v>0</v>
      </c>
      <c r="AW24" s="1214"/>
      <c r="BP24" s="6"/>
      <c r="BS24" s="8"/>
    </row>
    <row r="25" spans="1:71" s="7" customFormat="1" ht="18" customHeight="1" thickTop="1">
      <c r="A25" s="187"/>
      <c r="B25" s="187"/>
      <c r="C25" s="187"/>
      <c r="D25" s="190"/>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75"/>
      <c r="AW25" s="75"/>
      <c r="BP25" s="6"/>
      <c r="BS25" s="8"/>
    </row>
    <row r="26" spans="1:71" s="7" customFormat="1" ht="18" customHeight="1">
      <c r="A26" s="187"/>
      <c r="B26" s="187"/>
      <c r="C26" s="187"/>
      <c r="D26" s="1204" t="s">
        <v>171</v>
      </c>
      <c r="E26" s="1204"/>
      <c r="F26" s="1204"/>
      <c r="G26" s="1204"/>
      <c r="H26" s="1204"/>
      <c r="I26" s="1204"/>
      <c r="J26" s="1204"/>
      <c r="K26" s="1204"/>
      <c r="L26" s="1204"/>
      <c r="M26" s="1204"/>
      <c r="N26" s="1204"/>
      <c r="O26" s="1204"/>
      <c r="P26" s="1204"/>
      <c r="Q26" s="1204"/>
      <c r="R26" s="1204"/>
      <c r="S26" s="1204"/>
      <c r="T26" s="1204"/>
      <c r="U26" s="1204"/>
      <c r="V26" s="1204"/>
      <c r="W26" s="1204"/>
      <c r="X26" s="1204"/>
      <c r="Y26" s="1204"/>
      <c r="Z26" s="1204"/>
      <c r="AA26" s="1204"/>
      <c r="AB26" s="1204"/>
      <c r="AC26" s="1204"/>
      <c r="AD26" s="1204"/>
      <c r="AE26" s="1204"/>
      <c r="AF26" s="1204"/>
      <c r="AG26" s="1204"/>
      <c r="AH26" s="1204"/>
      <c r="AI26" s="1204"/>
      <c r="AJ26" s="1204"/>
      <c r="AK26" s="1204"/>
      <c r="AL26" s="1204"/>
      <c r="AM26" s="1204"/>
      <c r="AN26" s="1204"/>
      <c r="AO26" s="1204"/>
      <c r="AP26" s="1204"/>
      <c r="AQ26" s="1204"/>
      <c r="AR26" s="1204"/>
      <c r="AS26" s="1204"/>
      <c r="AT26" s="1204"/>
      <c r="AU26" s="1204"/>
      <c r="AV26" s="1204"/>
      <c r="AW26" s="1204"/>
      <c r="BP26" s="6"/>
      <c r="BS26" s="8"/>
    </row>
    <row r="27" spans="1:71" s="7" customFormat="1" ht="18" customHeight="1">
      <c r="A27" s="187"/>
      <c r="B27" s="191" t="s">
        <v>104</v>
      </c>
      <c r="C27" s="75" t="s">
        <v>180</v>
      </c>
      <c r="D27" s="1205" t="s">
        <v>74</v>
      </c>
      <c r="E27" s="1205"/>
      <c r="F27" s="1205"/>
      <c r="G27" s="1205"/>
      <c r="H27" s="1205"/>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205"/>
      <c r="AM27" s="1205"/>
      <c r="AN27" s="1205"/>
      <c r="AO27" s="1205"/>
      <c r="AP27" s="1205"/>
      <c r="AQ27" s="1205"/>
      <c r="AR27" s="1205"/>
      <c r="AS27" s="1205"/>
      <c r="AT27" s="1205"/>
      <c r="AU27" s="1205"/>
      <c r="AV27" s="1205"/>
      <c r="AW27" s="1205"/>
      <c r="BP27" s="6"/>
      <c r="BS27" s="8"/>
    </row>
    <row r="28" spans="1:71" s="7" customFormat="1" ht="18" customHeight="1">
      <c r="A28" s="187"/>
      <c r="B28" s="187"/>
      <c r="C28" s="187"/>
      <c r="D28" s="5"/>
      <c r="E28" s="5"/>
      <c r="F28" s="5"/>
      <c r="G28" s="5"/>
      <c r="H28" s="5"/>
      <c r="I28" s="5"/>
      <c r="J28" s="5"/>
      <c r="K28" s="5"/>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75"/>
      <c r="AW28" s="75"/>
      <c r="BP28" s="6"/>
      <c r="BS28" s="8"/>
    </row>
    <row r="29" spans="1:71" s="7" customFormat="1" ht="18" customHeight="1">
      <c r="A29" s="187"/>
      <c r="B29" s="187"/>
      <c r="C29" s="187"/>
      <c r="D29" s="5"/>
      <c r="E29" s="5"/>
      <c r="F29" s="5"/>
      <c r="G29" s="5"/>
      <c r="H29" s="5"/>
      <c r="I29" s="5"/>
      <c r="J29" s="5"/>
      <c r="K29" s="5"/>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75"/>
      <c r="AW29" s="75"/>
      <c r="BP29" s="6"/>
      <c r="BS29" s="8"/>
    </row>
    <row r="30" spans="3:49" ht="18" customHeight="1">
      <c r="C30" s="192" t="s">
        <v>133</v>
      </c>
      <c r="D30" s="1206" t="s">
        <v>69</v>
      </c>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6"/>
      <c r="AP30" s="1206"/>
      <c r="AQ30" s="1206"/>
      <c r="AR30" s="1206"/>
      <c r="AS30" s="1206"/>
      <c r="AT30" s="1206"/>
      <c r="AU30" s="1206"/>
      <c r="AV30" s="1206"/>
      <c r="AW30" s="1206"/>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1">
      <selection activeCell="Y19" sqref="Y19"/>
    </sheetView>
  </sheetViews>
  <sheetFormatPr defaultColWidth="9.140625" defaultRowHeight="15"/>
  <cols>
    <col min="1" max="1" width="6.140625" style="0" customWidth="1"/>
    <col min="2" max="4" width="6.7109375" style="0" customWidth="1"/>
    <col min="5" max="17" width="5.421875" style="0" customWidth="1"/>
    <col min="18" max="18" width="7.57421875" style="0" customWidth="1"/>
    <col min="19" max="24" width="5.00390625" style="0" customWidth="1"/>
  </cols>
  <sheetData>
    <row r="1" spans="1:18" ht="15.75">
      <c r="A1" s="1257" t="s">
        <v>75</v>
      </c>
      <c r="B1" s="1257"/>
      <c r="C1" s="1005"/>
      <c r="D1" s="1005"/>
      <c r="E1" s="61"/>
      <c r="F1" s="61"/>
      <c r="G1" s="1258" t="s">
        <v>76</v>
      </c>
      <c r="H1" s="1258"/>
      <c r="I1" s="1258"/>
      <c r="J1" s="1258"/>
      <c r="K1" s="1258"/>
      <c r="L1" s="1258"/>
      <c r="M1" s="1258"/>
      <c r="N1" s="1258"/>
      <c r="O1" s="1258"/>
      <c r="P1" s="1258"/>
      <c r="Q1" s="1258"/>
      <c r="R1" s="1258"/>
    </row>
    <row r="2" spans="1:18" ht="15.75">
      <c r="A2" s="1259" t="s">
        <v>74</v>
      </c>
      <c r="B2" s="1259"/>
      <c r="C2" s="1006"/>
      <c r="D2" s="1006"/>
      <c r="E2" s="61"/>
      <c r="F2" s="61"/>
      <c r="G2" s="1260" t="s">
        <v>77</v>
      </c>
      <c r="H2" s="1260"/>
      <c r="I2" s="1260"/>
      <c r="J2" s="1260"/>
      <c r="K2" s="1260"/>
      <c r="L2" s="1260"/>
      <c r="M2" s="1260"/>
      <c r="N2" s="1260"/>
      <c r="O2" s="1260"/>
      <c r="P2" s="1260"/>
      <c r="Q2" s="1260"/>
      <c r="R2" s="1260"/>
    </row>
    <row r="3" spans="1:18" ht="6" customHeight="1">
      <c r="A3" s="9"/>
      <c r="B3" s="20"/>
      <c r="C3" s="20"/>
      <c r="D3" s="20"/>
      <c r="E3" s="9"/>
      <c r="F3" s="9"/>
      <c r="G3" s="9"/>
      <c r="H3" s="9"/>
      <c r="I3" s="21"/>
      <c r="J3" s="9"/>
      <c r="K3" s="9"/>
      <c r="L3" s="9"/>
      <c r="M3" s="9"/>
      <c r="N3" s="9"/>
      <c r="O3" s="9"/>
      <c r="P3" s="9"/>
      <c r="Q3" s="9"/>
      <c r="R3" s="9"/>
    </row>
    <row r="4" spans="1:18" ht="18.75">
      <c r="A4" s="1261" t="s">
        <v>453</v>
      </c>
      <c r="B4" s="1261"/>
      <c r="C4" s="1261"/>
      <c r="D4" s="1261"/>
      <c r="E4" s="1261"/>
      <c r="F4" s="1261"/>
      <c r="G4" s="1261"/>
      <c r="H4" s="1261"/>
      <c r="I4" s="1261"/>
      <c r="J4" s="1261"/>
      <c r="K4" s="1261"/>
      <c r="L4" s="1261"/>
      <c r="M4" s="1261"/>
      <c r="N4" s="1261"/>
      <c r="O4" s="1261"/>
      <c r="P4" s="1261"/>
      <c r="Q4" s="1261"/>
      <c r="R4" s="1261"/>
    </row>
    <row r="5" spans="1:18" ht="18.75" customHeight="1">
      <c r="A5" s="1261" t="s">
        <v>636</v>
      </c>
      <c r="B5" s="1261"/>
      <c r="C5" s="1261"/>
      <c r="D5" s="1261"/>
      <c r="E5" s="1261"/>
      <c r="F5" s="1261"/>
      <c r="G5" s="1261"/>
      <c r="H5" s="1261"/>
      <c r="I5" s="1261"/>
      <c r="J5" s="1261"/>
      <c r="K5" s="1261"/>
      <c r="L5" s="1261"/>
      <c r="M5" s="1261"/>
      <c r="N5" s="1261"/>
      <c r="O5" s="1261"/>
      <c r="P5" s="1261"/>
      <c r="Q5" s="1261"/>
      <c r="R5" s="1261"/>
    </row>
    <row r="6" spans="1:18" ht="20.25" customHeight="1">
      <c r="A6" s="1262" t="s">
        <v>625</v>
      </c>
      <c r="B6" s="1262"/>
      <c r="C6" s="1262"/>
      <c r="D6" s="1262"/>
      <c r="E6" s="1262"/>
      <c r="F6" s="1262"/>
      <c r="G6" s="1262"/>
      <c r="H6" s="1262"/>
      <c r="I6" s="1262"/>
      <c r="J6" s="1262"/>
      <c r="K6" s="1262"/>
      <c r="L6" s="1262"/>
      <c r="M6" s="1262"/>
      <c r="N6" s="1262"/>
      <c r="O6" s="1262"/>
      <c r="P6" s="1262"/>
      <c r="Q6" s="1262"/>
      <c r="R6" s="1262"/>
    </row>
    <row r="7" spans="1:4" ht="11.25" customHeight="1" thickBot="1">
      <c r="A7" s="1263"/>
      <c r="B7" s="1263"/>
      <c r="C7" s="624"/>
      <c r="D7" s="624"/>
    </row>
    <row r="8" spans="1:21" ht="20.25" customHeight="1" thickTop="1">
      <c r="A8" s="1264" t="s">
        <v>67</v>
      </c>
      <c r="B8" s="1265"/>
      <c r="C8" s="1266" t="s">
        <v>498</v>
      </c>
      <c r="D8" s="1266"/>
      <c r="E8" s="1266"/>
      <c r="F8" s="1266" t="s">
        <v>146</v>
      </c>
      <c r="G8" s="1266"/>
      <c r="H8" s="1266"/>
      <c r="I8" s="1266"/>
      <c r="J8" s="1266" t="s">
        <v>147</v>
      </c>
      <c r="K8" s="1266"/>
      <c r="L8" s="1266"/>
      <c r="M8" s="1266"/>
      <c r="N8" s="1266" t="s">
        <v>148</v>
      </c>
      <c r="O8" s="1266"/>
      <c r="P8" s="1266"/>
      <c r="Q8" s="1266"/>
      <c r="R8" s="1267" t="s">
        <v>524</v>
      </c>
      <c r="S8" s="1267"/>
      <c r="T8" s="1267"/>
      <c r="U8" s="1268"/>
    </row>
    <row r="9" spans="1:22" ht="20.25" customHeight="1">
      <c r="A9" s="1269" t="s">
        <v>78</v>
      </c>
      <c r="B9" s="1270"/>
      <c r="C9" s="850" t="s">
        <v>546</v>
      </c>
      <c r="D9" s="850" t="s">
        <v>470</v>
      </c>
      <c r="E9" s="802" t="s">
        <v>501</v>
      </c>
      <c r="F9" s="802" t="s">
        <v>471</v>
      </c>
      <c r="G9" s="802" t="s">
        <v>472</v>
      </c>
      <c r="H9" s="802" t="s">
        <v>473</v>
      </c>
      <c r="I9" s="802" t="s">
        <v>502</v>
      </c>
      <c r="J9" s="802" t="s">
        <v>474</v>
      </c>
      <c r="K9" s="802" t="s">
        <v>475</v>
      </c>
      <c r="L9" s="802" t="s">
        <v>476</v>
      </c>
      <c r="M9" s="802" t="s">
        <v>477</v>
      </c>
      <c r="N9" s="802" t="s">
        <v>503</v>
      </c>
      <c r="O9" s="802" t="s">
        <v>478</v>
      </c>
      <c r="P9" s="802" t="s">
        <v>479</v>
      </c>
      <c r="Q9" s="802" t="s">
        <v>525</v>
      </c>
      <c r="R9" s="802" t="s">
        <v>526</v>
      </c>
      <c r="S9" s="761" t="s">
        <v>631</v>
      </c>
      <c r="T9" s="761" t="s">
        <v>632</v>
      </c>
      <c r="U9" s="762" t="s">
        <v>628</v>
      </c>
      <c r="V9" s="942"/>
    </row>
    <row r="10" spans="1:21" ht="20.25" customHeight="1" thickBot="1">
      <c r="A10" s="1271" t="s">
        <v>79</v>
      </c>
      <c r="B10" s="1272"/>
      <c r="C10" s="849"/>
      <c r="D10" s="849"/>
      <c r="E10" s="849">
        <v>7</v>
      </c>
      <c r="F10" s="849">
        <v>8</v>
      </c>
      <c r="G10" s="849">
        <v>9</v>
      </c>
      <c r="H10" s="849">
        <v>10</v>
      </c>
      <c r="I10" s="849">
        <v>11</v>
      </c>
      <c r="J10" s="849">
        <v>12</v>
      </c>
      <c r="K10" s="849">
        <v>13</v>
      </c>
      <c r="L10" s="849">
        <v>14</v>
      </c>
      <c r="M10" s="849">
        <v>15</v>
      </c>
      <c r="N10" s="849">
        <v>16</v>
      </c>
      <c r="O10" s="849">
        <v>17</v>
      </c>
      <c r="P10" s="849">
        <v>18</v>
      </c>
      <c r="Q10" s="849">
        <v>19</v>
      </c>
      <c r="R10" s="849">
        <v>20</v>
      </c>
      <c r="S10" s="610"/>
      <c r="T10" s="610"/>
      <c r="U10" s="1011"/>
    </row>
    <row r="11" spans="1:21" ht="15.75" customHeight="1">
      <c r="A11" s="1273" t="s">
        <v>80</v>
      </c>
      <c r="B11" s="670" t="s">
        <v>81</v>
      </c>
      <c r="C11" s="670"/>
      <c r="D11" s="670"/>
      <c r="E11" s="881"/>
      <c r="F11" s="881"/>
      <c r="G11" s="881"/>
      <c r="H11" s="881"/>
      <c r="I11" s="881"/>
      <c r="J11" s="881"/>
      <c r="K11" s="881"/>
      <c r="L11" s="881"/>
      <c r="M11" s="881"/>
      <c r="N11" s="881"/>
      <c r="O11" s="881"/>
      <c r="P11" s="881"/>
      <c r="Q11" s="881"/>
      <c r="R11" s="1015"/>
      <c r="S11" s="676"/>
      <c r="T11" s="676"/>
      <c r="U11" s="879"/>
    </row>
    <row r="12" spans="1:21" ht="15.75" customHeight="1" thickBot="1">
      <c r="A12" s="1274"/>
      <c r="B12" s="671" t="s">
        <v>82</v>
      </c>
      <c r="C12" s="671"/>
      <c r="D12" s="671"/>
      <c r="E12" s="882"/>
      <c r="F12" s="882"/>
      <c r="G12" s="882"/>
      <c r="H12" s="882"/>
      <c r="I12" s="882"/>
      <c r="J12" s="882"/>
      <c r="K12" s="882"/>
      <c r="L12" s="882"/>
      <c r="M12" s="882"/>
      <c r="N12" s="882"/>
      <c r="O12" s="882"/>
      <c r="P12" s="882"/>
      <c r="Q12" s="882"/>
      <c r="R12" s="1016"/>
      <c r="S12" s="677"/>
      <c r="T12" s="677"/>
      <c r="U12" s="877"/>
    </row>
    <row r="13" spans="1:21" ht="15.75" customHeight="1">
      <c r="A13" s="1275" t="s">
        <v>83</v>
      </c>
      <c r="B13" s="630" t="s">
        <v>81</v>
      </c>
      <c r="C13" s="630"/>
      <c r="D13" s="630"/>
      <c r="E13" s="1277"/>
      <c r="F13" s="1277"/>
      <c r="G13" s="1277"/>
      <c r="H13" s="1277"/>
      <c r="I13" s="1277"/>
      <c r="J13" s="1277"/>
      <c r="K13" s="1277"/>
      <c r="L13" s="1277"/>
      <c r="M13" s="1277"/>
      <c r="N13" s="1012"/>
      <c r="O13" s="1012"/>
      <c r="P13" s="1012"/>
      <c r="Q13" s="1012"/>
      <c r="R13" s="1013"/>
      <c r="S13" s="669"/>
      <c r="T13" s="669"/>
      <c r="U13" s="1014"/>
    </row>
    <row r="14" spans="1:21" ht="15.75" customHeight="1" thickBot="1">
      <c r="A14" s="1276"/>
      <c r="B14" s="629" t="s">
        <v>82</v>
      </c>
      <c r="C14" s="629"/>
      <c r="D14" s="629"/>
      <c r="E14" s="1017"/>
      <c r="F14" s="1017"/>
      <c r="G14" s="1017"/>
      <c r="H14" s="1017"/>
      <c r="I14" s="1017"/>
      <c r="J14" s="1017"/>
      <c r="K14" s="1017"/>
      <c r="L14" s="1017"/>
      <c r="M14" s="1017"/>
      <c r="N14" s="1017"/>
      <c r="O14" s="1017"/>
      <c r="P14" s="1017"/>
      <c r="Q14" s="1017"/>
      <c r="R14" s="1018"/>
      <c r="S14" s="610"/>
      <c r="T14" s="610"/>
      <c r="U14" s="1011"/>
    </row>
    <row r="15" spans="1:21" ht="15.75" customHeight="1">
      <c r="A15" s="1273" t="s">
        <v>84</v>
      </c>
      <c r="B15" s="670" t="s">
        <v>81</v>
      </c>
      <c r="C15" s="670"/>
      <c r="D15" s="670"/>
      <c r="E15" s="881"/>
      <c r="F15" s="881"/>
      <c r="G15" s="881"/>
      <c r="H15" s="881"/>
      <c r="I15" s="881"/>
      <c r="J15" s="881"/>
      <c r="K15" s="881"/>
      <c r="L15" s="881"/>
      <c r="M15" s="881"/>
      <c r="N15" s="881"/>
      <c r="O15" s="881"/>
      <c r="P15" s="881"/>
      <c r="Q15" s="881"/>
      <c r="R15" s="1015"/>
      <c r="S15" s="676"/>
      <c r="T15" s="676"/>
      <c r="U15" s="879"/>
    </row>
    <row r="16" spans="1:21" ht="15.75" customHeight="1" thickBot="1">
      <c r="A16" s="1274"/>
      <c r="B16" s="671" t="s">
        <v>82</v>
      </c>
      <c r="C16" s="671"/>
      <c r="D16" s="671"/>
      <c r="E16" s="882"/>
      <c r="F16" s="882"/>
      <c r="G16" s="1020"/>
      <c r="H16" s="1020"/>
      <c r="I16" s="1020"/>
      <c r="J16" s="1020"/>
      <c r="K16" s="1020"/>
      <c r="L16" s="1020"/>
      <c r="M16" s="1020"/>
      <c r="N16" s="1020"/>
      <c r="O16" s="1020"/>
      <c r="P16" s="1020"/>
      <c r="Q16" s="1020"/>
      <c r="R16" s="1020"/>
      <c r="S16" s="677"/>
      <c r="T16" s="677"/>
      <c r="U16" s="877"/>
    </row>
    <row r="17" spans="1:21" ht="15.75" customHeight="1">
      <c r="A17" s="1275" t="s">
        <v>85</v>
      </c>
      <c r="B17" s="630" t="s">
        <v>81</v>
      </c>
      <c r="C17" s="630"/>
      <c r="D17" s="630"/>
      <c r="E17" s="1012"/>
      <c r="F17" s="1012"/>
      <c r="G17" s="1012"/>
      <c r="H17" s="1012"/>
      <c r="I17" s="1012"/>
      <c r="J17" s="1012"/>
      <c r="K17" s="1012"/>
      <c r="L17" s="1012"/>
      <c r="M17" s="1012"/>
      <c r="N17" s="1012"/>
      <c r="O17" s="1012"/>
      <c r="P17" s="1012"/>
      <c r="Q17" s="1012"/>
      <c r="R17" s="1019"/>
      <c r="S17" s="669"/>
      <c r="T17" s="669"/>
      <c r="U17" s="1014"/>
    </row>
    <row r="18" spans="1:21" ht="15.75" customHeight="1" thickBot="1">
      <c r="A18" s="1276"/>
      <c r="B18" s="629" t="s">
        <v>82</v>
      </c>
      <c r="D18" s="1278" t="s">
        <v>635</v>
      </c>
      <c r="E18" s="1278"/>
      <c r="F18" s="1278"/>
      <c r="G18" s="1278"/>
      <c r="H18" s="1278"/>
      <c r="I18" s="1278"/>
      <c r="J18" s="1278"/>
      <c r="K18" s="1278"/>
      <c r="L18" s="1278"/>
      <c r="M18" s="1278"/>
      <c r="N18" s="1278"/>
      <c r="O18" s="1278"/>
      <c r="P18" s="1278"/>
      <c r="Q18" s="1278"/>
      <c r="R18" s="1278"/>
      <c r="S18" s="1278"/>
      <c r="T18" s="1278"/>
      <c r="U18" s="1279"/>
    </row>
    <row r="19" spans="1:21" ht="15.75" customHeight="1">
      <c r="A19" s="1273" t="s">
        <v>86</v>
      </c>
      <c r="B19" s="670" t="s">
        <v>81</v>
      </c>
      <c r="C19" s="670"/>
      <c r="D19" s="670"/>
      <c r="E19" s="1022"/>
      <c r="F19" s="1022"/>
      <c r="G19" s="1022"/>
      <c r="H19" s="1022"/>
      <c r="I19" s="1022"/>
      <c r="J19" s="1022"/>
      <c r="K19" s="1022"/>
      <c r="L19" s="1022"/>
      <c r="M19" s="1022"/>
      <c r="N19" s="1022"/>
      <c r="O19" s="1022"/>
      <c r="P19" s="967"/>
      <c r="Q19" s="967"/>
      <c r="R19" s="1023"/>
      <c r="S19" s="676"/>
      <c r="T19" s="676"/>
      <c r="U19" s="879"/>
    </row>
    <row r="20" spans="1:21" ht="15.75" customHeight="1" thickBot="1">
      <c r="A20" s="1274"/>
      <c r="B20" s="671" t="s">
        <v>82</v>
      </c>
      <c r="C20" s="1280" t="s">
        <v>634</v>
      </c>
      <c r="D20" s="1280"/>
      <c r="E20" s="1280"/>
      <c r="F20" s="1280"/>
      <c r="G20" s="1280"/>
      <c r="H20" s="1280"/>
      <c r="I20" s="1280"/>
      <c r="J20" s="1280"/>
      <c r="K20" s="1281" t="s">
        <v>638</v>
      </c>
      <c r="L20" s="1281"/>
      <c r="M20" s="1281"/>
      <c r="N20" s="1281"/>
      <c r="O20" s="1281"/>
      <c r="P20" s="1281"/>
      <c r="Q20" s="1281"/>
      <c r="R20" s="1281"/>
      <c r="S20" s="1281"/>
      <c r="T20" s="1281"/>
      <c r="U20" s="1282"/>
    </row>
    <row r="21" spans="1:21" ht="15.75" customHeight="1">
      <c r="A21" s="1275" t="s">
        <v>87</v>
      </c>
      <c r="B21" s="630" t="s">
        <v>81</v>
      </c>
      <c r="C21" s="1286" t="s">
        <v>624</v>
      </c>
      <c r="D21" s="1286"/>
      <c r="E21" s="1286"/>
      <c r="F21" s="1286"/>
      <c r="G21" s="1286"/>
      <c r="H21" s="1286"/>
      <c r="I21" s="1286"/>
      <c r="J21" s="1286"/>
      <c r="K21" s="1286"/>
      <c r="L21" s="1286"/>
      <c r="M21" s="1286"/>
      <c r="N21" s="1021"/>
      <c r="O21" s="1288" t="s">
        <v>633</v>
      </c>
      <c r="P21" s="1288"/>
      <c r="Q21" s="1288"/>
      <c r="R21" s="1288"/>
      <c r="S21" s="1288"/>
      <c r="T21" s="1288"/>
      <c r="U21" s="1289"/>
    </row>
    <row r="22" spans="1:21" ht="15.75" customHeight="1" thickBot="1">
      <c r="A22" s="1283"/>
      <c r="B22" s="666" t="s">
        <v>82</v>
      </c>
      <c r="C22" s="1287"/>
      <c r="D22" s="1287"/>
      <c r="E22" s="1287"/>
      <c r="F22" s="1287"/>
      <c r="G22" s="1287"/>
      <c r="H22" s="1287"/>
      <c r="I22" s="1287"/>
      <c r="J22" s="1287"/>
      <c r="K22" s="1287"/>
      <c r="L22" s="1287"/>
      <c r="M22" s="1287"/>
      <c r="N22" s="1010"/>
      <c r="O22" s="1290"/>
      <c r="P22" s="1290"/>
      <c r="Q22" s="1290"/>
      <c r="R22" s="1290"/>
      <c r="S22" s="1290"/>
      <c r="T22" s="1290"/>
      <c r="U22" s="1291"/>
    </row>
    <row r="23" spans="1:18" ht="30.75" customHeight="1" thickTop="1">
      <c r="A23" s="1284" t="s">
        <v>137</v>
      </c>
      <c r="B23" s="1284"/>
      <c r="C23" s="1284"/>
      <c r="D23" s="1284"/>
      <c r="E23" s="1284"/>
      <c r="F23" s="1284"/>
      <c r="G23" s="1284"/>
      <c r="H23" s="1284"/>
      <c r="I23" s="1284"/>
      <c r="J23" s="1284"/>
      <c r="K23" s="1284"/>
      <c r="L23" s="1284"/>
      <c r="M23" s="1284"/>
      <c r="N23" s="1284"/>
      <c r="O23" s="1284"/>
      <c r="P23" s="1284"/>
      <c r="Q23" s="1284"/>
      <c r="R23" s="1284"/>
    </row>
    <row r="24" spans="1:18" ht="12" customHeight="1">
      <c r="A24" s="23"/>
      <c r="B24" s="36" t="s">
        <v>637</v>
      </c>
      <c r="C24" s="36"/>
      <c r="D24" s="36"/>
      <c r="E24" s="120"/>
      <c r="F24" s="120"/>
      <c r="G24" s="120"/>
      <c r="H24" s="120"/>
      <c r="I24" s="120"/>
      <c r="J24" s="120"/>
      <c r="K24" s="120"/>
      <c r="L24" s="120"/>
      <c r="M24" s="120"/>
      <c r="N24" s="120"/>
      <c r="O24" s="120"/>
      <c r="P24" s="120"/>
      <c r="Q24" s="120"/>
      <c r="R24" s="120"/>
    </row>
    <row r="25" spans="1:18" ht="12" customHeight="1">
      <c r="A25" s="24"/>
      <c r="B25" s="36"/>
      <c r="C25" s="36"/>
      <c r="D25" s="36"/>
      <c r="E25" s="24"/>
      <c r="F25" s="24"/>
      <c r="G25" s="25"/>
      <c r="H25" s="25"/>
      <c r="I25" s="25"/>
      <c r="J25" s="25"/>
      <c r="K25" s="25"/>
      <c r="L25" s="25"/>
      <c r="M25" s="1232" t="s">
        <v>626</v>
      </c>
      <c r="N25" s="1232"/>
      <c r="O25" s="1232"/>
      <c r="P25" s="1232"/>
      <c r="Q25" s="1232"/>
      <c r="R25" s="1232"/>
    </row>
    <row r="26" spans="1:18" ht="15.75">
      <c r="A26" s="19"/>
      <c r="B26" s="19"/>
      <c r="C26" s="19"/>
      <c r="D26" s="19"/>
      <c r="E26" s="1258"/>
      <c r="F26" s="1258"/>
      <c r="G26" s="19"/>
      <c r="H26" s="19"/>
      <c r="I26" s="19"/>
      <c r="J26" s="19"/>
      <c r="K26" s="19"/>
      <c r="L26" s="19"/>
      <c r="M26" s="1258" t="s">
        <v>1</v>
      </c>
      <c r="N26" s="1258"/>
      <c r="O26" s="1258"/>
      <c r="P26" s="1258"/>
      <c r="Q26" s="1258"/>
      <c r="R26" s="1258"/>
    </row>
    <row r="27" spans="1:18" ht="15.75">
      <c r="A27" s="19"/>
      <c r="B27" s="19"/>
      <c r="C27" s="19"/>
      <c r="D27" s="19"/>
      <c r="E27" s="133"/>
      <c r="F27" s="133"/>
      <c r="G27" s="19"/>
      <c r="H27" s="19"/>
      <c r="I27" s="19"/>
      <c r="J27" s="19"/>
      <c r="K27" s="19"/>
      <c r="L27" s="19"/>
      <c r="M27" s="133"/>
      <c r="N27" s="133"/>
      <c r="O27" s="133"/>
      <c r="P27" s="133"/>
      <c r="Q27" s="133"/>
      <c r="R27" s="133"/>
    </row>
    <row r="28" spans="7:12" ht="18" customHeight="1">
      <c r="G28" s="218"/>
      <c r="H28" s="218"/>
      <c r="I28" s="218"/>
      <c r="J28" s="218"/>
      <c r="K28" s="218"/>
      <c r="L28" s="218"/>
    </row>
    <row r="29" spans="5:18" ht="15.75" customHeight="1">
      <c r="E29" s="1007"/>
      <c r="G29" s="218"/>
      <c r="H29" s="218"/>
      <c r="I29" s="218"/>
      <c r="J29" s="218"/>
      <c r="K29" s="218"/>
      <c r="L29" s="218"/>
      <c r="M29" s="1285" t="s">
        <v>69</v>
      </c>
      <c r="N29" s="1285"/>
      <c r="O29" s="1285"/>
      <c r="P29" s="1285"/>
      <c r="Q29" s="1285"/>
      <c r="R29" s="1285"/>
    </row>
    <row r="30" spans="5:12" ht="15">
      <c r="E30" s="132"/>
      <c r="F30" s="132"/>
      <c r="G30" s="132"/>
      <c r="H30" s="132"/>
      <c r="I30" s="132"/>
      <c r="J30" s="132"/>
      <c r="K30" s="132"/>
      <c r="L30" s="132"/>
    </row>
  </sheetData>
  <sheetProtection/>
  <mergeCells count="33">
    <mergeCell ref="A21:A22"/>
    <mergeCell ref="A23:R23"/>
    <mergeCell ref="M25:R25"/>
    <mergeCell ref="E26:F26"/>
    <mergeCell ref="M26:R26"/>
    <mergeCell ref="M29:R29"/>
    <mergeCell ref="C21:M22"/>
    <mergeCell ref="O21:U22"/>
    <mergeCell ref="A15:A16"/>
    <mergeCell ref="A17:A18"/>
    <mergeCell ref="A19:A20"/>
    <mergeCell ref="D18:U18"/>
    <mergeCell ref="C20:J20"/>
    <mergeCell ref="K20:U20"/>
    <mergeCell ref="A9:B9"/>
    <mergeCell ref="A10:B10"/>
    <mergeCell ref="A11:A12"/>
    <mergeCell ref="A13:A14"/>
    <mergeCell ref="E13:M13"/>
    <mergeCell ref="C8:E8"/>
    <mergeCell ref="F8:I8"/>
    <mergeCell ref="A6:R6"/>
    <mergeCell ref="A7:B7"/>
    <mergeCell ref="A8:B8"/>
    <mergeCell ref="J8:M8"/>
    <mergeCell ref="N8:Q8"/>
    <mergeCell ref="R8:U8"/>
    <mergeCell ref="A1:B1"/>
    <mergeCell ref="G1:R1"/>
    <mergeCell ref="A2:B2"/>
    <mergeCell ref="G2:R2"/>
    <mergeCell ref="A4:R4"/>
    <mergeCell ref="A5:R5"/>
  </mergeCells>
  <printOptions/>
  <pageMargins left="0.4" right="0.4" top="0.5" bottom="0.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AF31"/>
  <sheetViews>
    <sheetView zoomScalePageLayoutView="0" workbookViewId="0" topLeftCell="A4">
      <selection activeCell="A6" sqref="A6:V6"/>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464" t="s">
        <v>75</v>
      </c>
      <c r="B1" s="1464"/>
      <c r="C1" s="1464"/>
      <c r="D1" s="1464"/>
      <c r="E1" s="1464"/>
      <c r="F1" s="1464"/>
      <c r="G1" s="1464"/>
      <c r="H1" s="1464"/>
      <c r="I1" s="77"/>
      <c r="J1" s="77"/>
      <c r="K1" s="1463" t="s">
        <v>76</v>
      </c>
      <c r="L1" s="1463"/>
      <c r="M1" s="1463"/>
      <c r="N1" s="1463"/>
      <c r="O1" s="1463"/>
      <c r="P1" s="1463"/>
      <c r="Q1" s="1463"/>
      <c r="R1" s="1463"/>
      <c r="S1" s="1463"/>
      <c r="T1" s="1463"/>
      <c r="U1" s="1463"/>
    </row>
    <row r="2" spans="1:21" ht="15.75">
      <c r="A2" s="1465" t="s">
        <v>74</v>
      </c>
      <c r="B2" s="1465"/>
      <c r="C2" s="1465"/>
      <c r="D2" s="1465"/>
      <c r="E2" s="1465"/>
      <c r="F2" s="1465"/>
      <c r="G2" s="1465"/>
      <c r="H2" s="1465"/>
      <c r="I2" s="77"/>
      <c r="J2" s="77"/>
      <c r="K2" s="1466" t="s">
        <v>77</v>
      </c>
      <c r="L2" s="1466"/>
      <c r="M2" s="1466"/>
      <c r="N2" s="1466"/>
      <c r="O2" s="1466"/>
      <c r="P2" s="1466"/>
      <c r="Q2" s="1466"/>
      <c r="R2" s="1466"/>
      <c r="S2" s="1466"/>
      <c r="T2" s="1466"/>
      <c r="U2" s="146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467" t="s">
        <v>449</v>
      </c>
      <c r="B4" s="1467"/>
      <c r="C4" s="1467"/>
      <c r="D4" s="1467"/>
      <c r="E4" s="1467"/>
      <c r="F4" s="1467"/>
      <c r="G4" s="1467"/>
      <c r="H4" s="1467"/>
      <c r="I4" s="1467"/>
      <c r="J4" s="1467"/>
      <c r="K4" s="1467"/>
      <c r="L4" s="1467"/>
      <c r="M4" s="1467"/>
      <c r="N4" s="1467"/>
      <c r="O4" s="1467"/>
      <c r="P4" s="1467"/>
      <c r="Q4" s="1467"/>
      <c r="R4" s="1467"/>
      <c r="S4" s="1467"/>
      <c r="T4" s="1467"/>
      <c r="U4" s="1467"/>
    </row>
    <row r="5" spans="1:21" ht="18.75" customHeight="1">
      <c r="A5" s="1467"/>
      <c r="B5" s="1467"/>
      <c r="C5" s="1467"/>
      <c r="D5" s="1467"/>
      <c r="E5" s="1467"/>
      <c r="F5" s="1467"/>
      <c r="G5" s="1467"/>
      <c r="H5" s="1467"/>
      <c r="I5" s="1467"/>
      <c r="J5" s="1467"/>
      <c r="K5" s="1467"/>
      <c r="L5" s="1467"/>
      <c r="M5" s="1467"/>
      <c r="N5" s="1467"/>
      <c r="O5" s="1467"/>
      <c r="P5" s="1467"/>
      <c r="Q5" s="1467"/>
      <c r="R5" s="1467"/>
      <c r="S5" s="1467"/>
      <c r="T5" s="1467"/>
      <c r="U5" s="1467"/>
    </row>
    <row r="6" spans="1:22" ht="16.5">
      <c r="A6" s="1262" t="s">
        <v>605</v>
      </c>
      <c r="B6" s="1262"/>
      <c r="C6" s="1262"/>
      <c r="D6" s="1262"/>
      <c r="E6" s="1262"/>
      <c r="F6" s="1262"/>
      <c r="G6" s="1262"/>
      <c r="H6" s="1262"/>
      <c r="I6" s="1262"/>
      <c r="J6" s="1262"/>
      <c r="K6" s="1262"/>
      <c r="L6" s="1262"/>
      <c r="M6" s="1262"/>
      <c r="N6" s="1262"/>
      <c r="O6" s="1262"/>
      <c r="P6" s="1262"/>
      <c r="Q6" s="1262"/>
      <c r="R6" s="1262"/>
      <c r="S6" s="1262"/>
      <c r="T6" s="1262"/>
      <c r="U6" s="1262"/>
      <c r="V6" s="1262"/>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468" t="s">
        <v>67</v>
      </c>
      <c r="B8" s="1469"/>
      <c r="C8" s="1292" t="s">
        <v>497</v>
      </c>
      <c r="D8" s="1293"/>
      <c r="E8" s="1294" t="s">
        <v>498</v>
      </c>
      <c r="F8" s="1295"/>
      <c r="G8" s="1295"/>
      <c r="H8" s="1296"/>
      <c r="I8" s="1294" t="s">
        <v>146</v>
      </c>
      <c r="J8" s="1295"/>
      <c r="K8" s="1295"/>
      <c r="L8" s="1295"/>
      <c r="M8" s="1296"/>
      <c r="N8" s="1294" t="s">
        <v>147</v>
      </c>
      <c r="O8" s="1295"/>
      <c r="P8" s="1295"/>
      <c r="Q8" s="1296"/>
      <c r="R8" s="1294" t="s">
        <v>148</v>
      </c>
      <c r="S8" s="1295"/>
      <c r="T8" s="1295"/>
      <c r="U8" s="1296"/>
      <c r="V8" s="799" t="s">
        <v>524</v>
      </c>
      <c r="W8" s="34"/>
    </row>
    <row r="9" spans="1:23" ht="18">
      <c r="A9" s="1270" t="s">
        <v>78</v>
      </c>
      <c r="B9" s="1270"/>
      <c r="C9" s="800" t="s">
        <v>465</v>
      </c>
      <c r="D9" s="800" t="s">
        <v>466</v>
      </c>
      <c r="E9" s="800"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c r="W9" s="34"/>
    </row>
    <row r="10" spans="1:23" ht="15" thickBot="1">
      <c r="A10" s="1272" t="s">
        <v>79</v>
      </c>
      <c r="B10" s="1272"/>
      <c r="C10" s="797">
        <v>1</v>
      </c>
      <c r="D10" s="797">
        <v>2</v>
      </c>
      <c r="E10" s="797">
        <v>3</v>
      </c>
      <c r="F10" s="797">
        <v>4</v>
      </c>
      <c r="G10" s="797">
        <v>5</v>
      </c>
      <c r="H10" s="797">
        <v>6</v>
      </c>
      <c r="I10" s="797">
        <v>7</v>
      </c>
      <c r="J10" s="797">
        <v>8</v>
      </c>
      <c r="K10" s="797">
        <v>9</v>
      </c>
      <c r="L10" s="797">
        <v>10</v>
      </c>
      <c r="M10" s="797">
        <v>11</v>
      </c>
      <c r="N10" s="797">
        <v>12</v>
      </c>
      <c r="O10" s="797">
        <v>13</v>
      </c>
      <c r="P10" s="797">
        <v>14</v>
      </c>
      <c r="Q10" s="797">
        <v>15</v>
      </c>
      <c r="R10" s="797">
        <v>16</v>
      </c>
      <c r="S10" s="797">
        <v>17</v>
      </c>
      <c r="T10" s="797">
        <v>18</v>
      </c>
      <c r="U10" s="797">
        <v>19</v>
      </c>
      <c r="V10" s="798">
        <v>20</v>
      </c>
      <c r="W10" s="34"/>
    </row>
    <row r="11" spans="1:21" ht="22.5" customHeight="1" thickBot="1" thickTop="1">
      <c r="A11" s="1449" t="s">
        <v>80</v>
      </c>
      <c r="B11" s="580" t="s">
        <v>81</v>
      </c>
      <c r="C11" s="1450" t="s">
        <v>540</v>
      </c>
      <c r="D11" s="1451"/>
      <c r="E11" s="1451"/>
      <c r="F11" s="1451"/>
      <c r="G11" s="1451"/>
      <c r="H11" s="1451"/>
      <c r="I11" s="1451"/>
      <c r="J11" s="1451"/>
      <c r="K11" s="1451"/>
      <c r="L11" s="1452" t="s">
        <v>585</v>
      </c>
      <c r="M11" s="1452"/>
      <c r="N11" s="1452"/>
      <c r="O11" s="1452"/>
      <c r="P11" s="1452"/>
      <c r="Q11" s="1452"/>
      <c r="R11" s="660"/>
      <c r="S11" s="660"/>
      <c r="T11" s="660"/>
      <c r="U11" s="661"/>
    </row>
    <row r="12" spans="1:21" ht="27.75" customHeight="1" thickBot="1" thickTop="1">
      <c r="A12" s="1449"/>
      <c r="B12" s="580" t="s">
        <v>82</v>
      </c>
      <c r="C12" s="1470" t="s">
        <v>586</v>
      </c>
      <c r="D12" s="1471"/>
      <c r="E12" s="1471"/>
      <c r="F12" s="1471"/>
      <c r="G12" s="1471"/>
      <c r="H12" s="1471"/>
      <c r="I12" s="1471"/>
      <c r="J12" s="1471"/>
      <c r="K12" s="1472"/>
      <c r="L12" s="1451"/>
      <c r="M12" s="1451"/>
      <c r="N12" s="1451"/>
      <c r="O12" s="1451"/>
      <c r="P12" s="1451"/>
      <c r="Q12" s="1451"/>
      <c r="R12" s="664"/>
      <c r="S12" s="664"/>
      <c r="T12" s="664"/>
      <c r="U12" s="665"/>
    </row>
    <row r="13" spans="1:30" ht="33.75" customHeight="1">
      <c r="A13" s="1449" t="s">
        <v>83</v>
      </c>
      <c r="B13" s="580" t="s">
        <v>81</v>
      </c>
      <c r="C13" s="645"/>
      <c r="D13" s="646"/>
      <c r="E13" s="646"/>
      <c r="F13" s="646"/>
      <c r="G13" s="646"/>
      <c r="H13" s="647"/>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449"/>
      <c r="B14" s="580" t="s">
        <v>82</v>
      </c>
      <c r="C14" s="648"/>
      <c r="D14" s="649"/>
      <c r="E14" s="649"/>
      <c r="F14" s="649"/>
      <c r="G14" s="649"/>
      <c r="H14" s="650"/>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449" t="s">
        <v>84</v>
      </c>
      <c r="B15" s="580" t="s">
        <v>81</v>
      </c>
      <c r="C15" s="102"/>
      <c r="D15" s="102"/>
      <c r="E15" s="102"/>
      <c r="F15" s="1453" t="s">
        <v>587</v>
      </c>
      <c r="G15" s="1454"/>
      <c r="H15" s="1454"/>
      <c r="I15" s="1454"/>
      <c r="J15" s="1454"/>
      <c r="K15" s="1454"/>
      <c r="L15" s="1454"/>
      <c r="M15" s="1454"/>
      <c r="N15" s="1454"/>
      <c r="O15" s="1455"/>
      <c r="P15" s="102"/>
      <c r="Q15" s="102"/>
      <c r="R15" s="102"/>
      <c r="S15" s="102"/>
      <c r="T15" s="102"/>
      <c r="U15" s="102"/>
    </row>
    <row r="16" spans="1:32" ht="39" customHeight="1" thickBot="1">
      <c r="A16" s="1449"/>
      <c r="B16" s="580" t="s">
        <v>82</v>
      </c>
      <c r="C16" s="843"/>
      <c r="D16" s="638"/>
      <c r="E16" s="638"/>
      <c r="F16" s="1456"/>
      <c r="G16" s="1457"/>
      <c r="H16" s="1457"/>
      <c r="I16" s="1457"/>
      <c r="J16" s="1457"/>
      <c r="K16" s="1457"/>
      <c r="L16" s="1457"/>
      <c r="M16" s="1457"/>
      <c r="N16" s="1457"/>
      <c r="O16" s="1458"/>
      <c r="P16" s="102"/>
      <c r="Q16" s="102"/>
      <c r="R16" s="867"/>
      <c r="S16" s="867"/>
      <c r="T16" s="592"/>
      <c r="U16" s="102"/>
      <c r="V16" s="593"/>
      <c r="W16" s="593"/>
      <c r="X16" s="593"/>
      <c r="Y16" s="593"/>
      <c r="Z16" s="593"/>
      <c r="AA16" s="593"/>
      <c r="AB16" s="593"/>
      <c r="AC16" s="593"/>
      <c r="AD16" s="593"/>
      <c r="AE16" s="593"/>
      <c r="AF16" s="593"/>
    </row>
    <row r="17" spans="1:21" ht="25.5" customHeight="1">
      <c r="A17" s="1449" t="s">
        <v>85</v>
      </c>
      <c r="B17" s="580" t="s">
        <v>81</v>
      </c>
      <c r="C17" s="1443" t="s">
        <v>581</v>
      </c>
      <c r="D17" s="1444"/>
      <c r="E17" s="1444"/>
      <c r="F17" s="1444"/>
      <c r="G17" s="1444"/>
      <c r="H17" s="1444"/>
      <c r="I17" s="1444"/>
      <c r="J17" s="1444"/>
      <c r="K17" s="1444"/>
      <c r="L17" s="1444"/>
      <c r="M17" s="1444"/>
      <c r="N17" s="1444"/>
      <c r="O17" s="1444"/>
      <c r="P17" s="1444"/>
      <c r="Q17" s="1444"/>
      <c r="R17" s="1444"/>
      <c r="S17" s="1444"/>
      <c r="T17" s="587"/>
      <c r="U17" s="587"/>
    </row>
    <row r="18" spans="1:21" ht="21" customHeight="1" thickBot="1">
      <c r="A18" s="1449"/>
      <c r="B18" s="580" t="s">
        <v>82</v>
      </c>
      <c r="C18" s="1445"/>
      <c r="D18" s="1446"/>
      <c r="E18" s="1446"/>
      <c r="F18" s="1446"/>
      <c r="G18" s="1446"/>
      <c r="H18" s="1446"/>
      <c r="I18" s="1446"/>
      <c r="J18" s="1446"/>
      <c r="K18" s="1446"/>
      <c r="L18" s="1446"/>
      <c r="M18" s="1446"/>
      <c r="N18" s="1446"/>
      <c r="O18" s="1446"/>
      <c r="P18" s="1446"/>
      <c r="Q18" s="1446"/>
      <c r="R18" s="1446"/>
      <c r="S18" s="1446"/>
      <c r="T18" s="102"/>
      <c r="U18" s="102"/>
    </row>
    <row r="19" spans="1:21" ht="21" customHeight="1">
      <c r="A19" s="1449" t="s">
        <v>86</v>
      </c>
      <c r="B19" s="580" t="s">
        <v>81</v>
      </c>
      <c r="C19" s="1447" t="s">
        <v>582</v>
      </c>
      <c r="D19" s="1448"/>
      <c r="E19" s="1448"/>
      <c r="F19" s="1448"/>
      <c r="G19" s="1448"/>
      <c r="H19" s="1448"/>
      <c r="I19" s="1448"/>
      <c r="J19" s="1448"/>
      <c r="K19" s="1448"/>
      <c r="L19" s="1448"/>
      <c r="M19" s="1448"/>
      <c r="N19" s="1448"/>
      <c r="O19" s="1448"/>
      <c r="P19" s="1448"/>
      <c r="Q19" s="1448"/>
      <c r="R19" s="1448"/>
      <c r="S19" s="1448"/>
      <c r="T19" s="594"/>
      <c r="U19" s="586"/>
    </row>
    <row r="20" spans="1:21" ht="16.5" customHeight="1">
      <c r="A20" s="1449"/>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449" t="s">
        <v>87</v>
      </c>
      <c r="B21" s="580" t="s">
        <v>81</v>
      </c>
      <c r="C21" s="691"/>
      <c r="D21" s="692"/>
      <c r="E21" s="692"/>
      <c r="F21" s="692"/>
      <c r="G21" s="692"/>
      <c r="H21" s="692"/>
      <c r="I21" s="692"/>
      <c r="J21" s="692"/>
      <c r="K21" s="692"/>
      <c r="L21" s="692"/>
      <c r="M21" s="692"/>
      <c r="N21" s="693"/>
      <c r="O21" s="581"/>
      <c r="P21" s="594"/>
      <c r="Q21" s="594"/>
      <c r="R21" s="594"/>
      <c r="S21" s="594"/>
      <c r="T21" s="582"/>
      <c r="U21" s="582"/>
    </row>
    <row r="22" spans="1:21" ht="16.5" customHeight="1" thickBot="1">
      <c r="A22" s="1460"/>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461" t="s">
        <v>137</v>
      </c>
      <c r="B24" s="1461"/>
      <c r="C24" s="1461"/>
      <c r="D24" s="1461"/>
      <c r="E24" s="1461"/>
      <c r="F24" s="1461"/>
      <c r="G24" s="1461"/>
      <c r="H24" s="1461"/>
      <c r="I24" s="1461"/>
      <c r="J24" s="1461"/>
      <c r="K24" s="1461"/>
      <c r="L24" s="1461"/>
      <c r="M24" s="1461"/>
      <c r="N24" s="1461"/>
      <c r="O24" s="1461"/>
      <c r="P24" s="1461"/>
      <c r="Q24" s="1461"/>
      <c r="R24" s="1461"/>
      <c r="S24" s="1461"/>
      <c r="T24" s="1461"/>
      <c r="U24" s="1461"/>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462" t="s">
        <v>426</v>
      </c>
      <c r="R26" s="1462"/>
      <c r="S26" s="1462"/>
      <c r="T26" s="1462"/>
      <c r="U26" s="1462"/>
    </row>
    <row r="27" spans="1:21" ht="15.75">
      <c r="A27" s="609"/>
      <c r="B27" s="609"/>
      <c r="C27" s="609"/>
      <c r="D27" s="609"/>
      <c r="E27" s="1463" t="s">
        <v>88</v>
      </c>
      <c r="F27" s="1463"/>
      <c r="G27" s="1463"/>
      <c r="H27" s="1463"/>
      <c r="I27" s="1463"/>
      <c r="J27" s="1463"/>
      <c r="K27" s="609"/>
      <c r="L27" s="609"/>
      <c r="M27" s="609"/>
      <c r="N27" s="609"/>
      <c r="O27" s="609"/>
      <c r="P27" s="609"/>
      <c r="Q27" s="1463" t="s">
        <v>1</v>
      </c>
      <c r="R27" s="1463"/>
      <c r="S27" s="1463"/>
      <c r="T27" s="1463"/>
      <c r="U27" s="1463"/>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459" t="s">
        <v>133</v>
      </c>
      <c r="G30" s="1459"/>
      <c r="H30" s="1459"/>
      <c r="I30" s="1459"/>
      <c r="Q30" s="1459" t="s">
        <v>69</v>
      </c>
      <c r="R30" s="1459"/>
      <c r="S30" s="1459"/>
      <c r="T30" s="1459"/>
      <c r="U30" s="1459"/>
    </row>
    <row r="31" spans="9:16" ht="15">
      <c r="I31" s="132"/>
      <c r="J31" s="132"/>
      <c r="K31" s="132"/>
      <c r="L31" s="132"/>
      <c r="M31" s="132"/>
      <c r="N31" s="132"/>
      <c r="O31" s="132"/>
      <c r="P31" s="132"/>
    </row>
  </sheetData>
  <sheetProtection/>
  <mergeCells count="33">
    <mergeCell ref="E8:H8"/>
    <mergeCell ref="A6:V6"/>
    <mergeCell ref="A10:B10"/>
    <mergeCell ref="A11:A12"/>
    <mergeCell ref="I8:M8"/>
    <mergeCell ref="N8:Q8"/>
    <mergeCell ref="C12:K12"/>
    <mergeCell ref="A1:H1"/>
    <mergeCell ref="K1:U1"/>
    <mergeCell ref="A2:H2"/>
    <mergeCell ref="K2:U2"/>
    <mergeCell ref="A4:U4"/>
    <mergeCell ref="A9:B9"/>
    <mergeCell ref="R8:U8"/>
    <mergeCell ref="A5:U5"/>
    <mergeCell ref="A8:B8"/>
    <mergeCell ref="C8:D8"/>
    <mergeCell ref="F30:I30"/>
    <mergeCell ref="Q30:U30"/>
    <mergeCell ref="A19:A20"/>
    <mergeCell ref="A21:A22"/>
    <mergeCell ref="A24:U24"/>
    <mergeCell ref="Q26:U26"/>
    <mergeCell ref="E27:J27"/>
    <mergeCell ref="Q27:U27"/>
    <mergeCell ref="C17:S18"/>
    <mergeCell ref="C19:S19"/>
    <mergeCell ref="A15:A16"/>
    <mergeCell ref="A17:A18"/>
    <mergeCell ref="A13:A14"/>
    <mergeCell ref="C11:K11"/>
    <mergeCell ref="L11:Q12"/>
    <mergeCell ref="F15:O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464" t="s">
        <v>75</v>
      </c>
      <c r="B1" s="1464"/>
      <c r="C1" s="1464"/>
      <c r="D1" s="1464"/>
      <c r="E1" s="1464"/>
      <c r="F1" s="1464"/>
      <c r="G1" s="1464"/>
      <c r="H1" s="1464"/>
      <c r="I1" s="77"/>
      <c r="J1" s="77"/>
      <c r="K1" s="1463" t="s">
        <v>76</v>
      </c>
      <c r="L1" s="1463"/>
      <c r="M1" s="1463"/>
      <c r="N1" s="1463"/>
      <c r="O1" s="1463"/>
      <c r="P1" s="1463"/>
      <c r="Q1" s="1463"/>
      <c r="R1" s="1463"/>
      <c r="S1" s="1463"/>
      <c r="T1" s="1463"/>
      <c r="U1" s="1463"/>
    </row>
    <row r="2" spans="1:21" ht="15.75">
      <c r="A2" s="1465" t="s">
        <v>74</v>
      </c>
      <c r="B2" s="1465"/>
      <c r="C2" s="1465"/>
      <c r="D2" s="1465"/>
      <c r="E2" s="1465"/>
      <c r="F2" s="1465"/>
      <c r="G2" s="1465"/>
      <c r="H2" s="1465"/>
      <c r="I2" s="77"/>
      <c r="J2" s="77"/>
      <c r="K2" s="1466" t="s">
        <v>77</v>
      </c>
      <c r="L2" s="1466"/>
      <c r="M2" s="1466"/>
      <c r="N2" s="1466"/>
      <c r="O2" s="1466"/>
      <c r="P2" s="1466"/>
      <c r="Q2" s="1466"/>
      <c r="R2" s="1466"/>
      <c r="S2" s="1466"/>
      <c r="T2" s="1466"/>
      <c r="U2" s="146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467" t="s">
        <v>449</v>
      </c>
      <c r="B4" s="1467"/>
      <c r="C4" s="1467"/>
      <c r="D4" s="1467"/>
      <c r="E4" s="1467"/>
      <c r="F4" s="1467"/>
      <c r="G4" s="1467"/>
      <c r="H4" s="1467"/>
      <c r="I4" s="1467"/>
      <c r="J4" s="1467"/>
      <c r="K4" s="1467"/>
      <c r="L4" s="1467"/>
      <c r="M4" s="1467"/>
      <c r="N4" s="1467"/>
      <c r="O4" s="1467"/>
      <c r="P4" s="1467"/>
      <c r="Q4" s="1467"/>
      <c r="R4" s="1467"/>
      <c r="S4" s="1467"/>
      <c r="T4" s="1467"/>
      <c r="U4" s="1467"/>
    </row>
    <row r="5" spans="1:21" ht="18.75" customHeight="1">
      <c r="A5" s="1467"/>
      <c r="B5" s="1467"/>
      <c r="C5" s="1467"/>
      <c r="D5" s="1467"/>
      <c r="E5" s="1467"/>
      <c r="F5" s="1467"/>
      <c r="G5" s="1467"/>
      <c r="H5" s="1467"/>
      <c r="I5" s="1467"/>
      <c r="J5" s="1467"/>
      <c r="K5" s="1467"/>
      <c r="L5" s="1467"/>
      <c r="M5" s="1467"/>
      <c r="N5" s="1467"/>
      <c r="O5" s="1467"/>
      <c r="P5" s="1467"/>
      <c r="Q5" s="1467"/>
      <c r="R5" s="1467"/>
      <c r="S5" s="1467"/>
      <c r="T5" s="1467"/>
      <c r="U5" s="1467"/>
    </row>
    <row r="6" spans="1:22" ht="16.5">
      <c r="A6" s="1262" t="s">
        <v>452</v>
      </c>
      <c r="B6" s="1262"/>
      <c r="C6" s="1262"/>
      <c r="D6" s="1262"/>
      <c r="E6" s="1262"/>
      <c r="F6" s="1262"/>
      <c r="G6" s="1262"/>
      <c r="H6" s="1262"/>
      <c r="I6" s="1262"/>
      <c r="J6" s="1262"/>
      <c r="K6" s="1262"/>
      <c r="L6" s="1262"/>
      <c r="M6" s="1262"/>
      <c r="N6" s="1262"/>
      <c r="O6" s="1262"/>
      <c r="P6" s="1262"/>
      <c r="Q6" s="1262"/>
      <c r="R6" s="1262"/>
      <c r="S6" s="1262"/>
      <c r="T6" s="1262"/>
      <c r="U6" s="1262"/>
      <c r="V6" s="1262"/>
    </row>
    <row r="7" spans="1:21" ht="9.75" customHeight="1">
      <c r="A7" s="13"/>
      <c r="B7" s="13"/>
      <c r="C7" s="13"/>
      <c r="D7" s="13"/>
      <c r="E7" s="13"/>
      <c r="F7" s="13"/>
      <c r="G7" s="13"/>
      <c r="H7" s="13"/>
      <c r="I7" s="13"/>
      <c r="J7" s="13"/>
      <c r="K7" s="600"/>
      <c r="L7" s="13"/>
      <c r="M7" s="13"/>
      <c r="N7" s="13"/>
      <c r="O7" s="13"/>
      <c r="P7" s="13"/>
      <c r="Q7" s="13"/>
      <c r="R7" s="13"/>
      <c r="S7" s="13"/>
      <c r="T7" s="13"/>
      <c r="U7" s="13"/>
    </row>
    <row r="8" spans="1:23" ht="18" customHeight="1">
      <c r="A8" s="1468" t="s">
        <v>67</v>
      </c>
      <c r="B8" s="1469"/>
      <c r="C8" s="1270" t="s">
        <v>443</v>
      </c>
      <c r="D8" s="1270"/>
      <c r="E8" s="1473" t="s">
        <v>444</v>
      </c>
      <c r="F8" s="1473"/>
      <c r="G8" s="1473"/>
      <c r="H8" s="1473"/>
      <c r="I8" s="1473" t="s">
        <v>445</v>
      </c>
      <c r="J8" s="1473"/>
      <c r="K8" s="1473"/>
      <c r="L8" s="1473"/>
      <c r="M8" s="1473" t="s">
        <v>446</v>
      </c>
      <c r="N8" s="1473"/>
      <c r="O8" s="1473"/>
      <c r="P8" s="1473"/>
      <c r="Q8" s="1473"/>
      <c r="R8" s="1473" t="s">
        <v>447</v>
      </c>
      <c r="S8" s="1473"/>
      <c r="T8" s="1473"/>
      <c r="U8" s="1473"/>
      <c r="V8" s="34"/>
      <c r="W8" s="34"/>
    </row>
    <row r="9" spans="1:23" ht="14.25">
      <c r="A9" s="1270" t="s">
        <v>78</v>
      </c>
      <c r="B9" s="1270"/>
      <c r="C9" s="615" t="s">
        <v>277</v>
      </c>
      <c r="D9" s="615" t="s">
        <v>278</v>
      </c>
      <c r="E9" s="616" t="s">
        <v>279</v>
      </c>
      <c r="F9" s="617" t="s">
        <v>280</v>
      </c>
      <c r="G9" s="617" t="s">
        <v>281</v>
      </c>
      <c r="H9" s="618" t="s">
        <v>282</v>
      </c>
      <c r="I9" s="618" t="s">
        <v>283</v>
      </c>
      <c r="J9" s="618" t="s">
        <v>284</v>
      </c>
      <c r="K9" s="619" t="s">
        <v>285</v>
      </c>
      <c r="L9" s="619" t="s">
        <v>286</v>
      </c>
      <c r="M9" s="618" t="s">
        <v>287</v>
      </c>
      <c r="N9" s="618" t="s">
        <v>288</v>
      </c>
      <c r="O9" s="618" t="s">
        <v>289</v>
      </c>
      <c r="P9" s="618" t="s">
        <v>290</v>
      </c>
      <c r="Q9" s="618" t="s">
        <v>291</v>
      </c>
      <c r="R9" s="618" t="s">
        <v>292</v>
      </c>
      <c r="S9" s="618" t="s">
        <v>293</v>
      </c>
      <c r="T9" s="618" t="s">
        <v>294</v>
      </c>
      <c r="U9" s="620" t="s">
        <v>295</v>
      </c>
      <c r="V9" s="34"/>
      <c r="W9" s="34"/>
    </row>
    <row r="10" spans="1:23" ht="14.25">
      <c r="A10" s="1272" t="s">
        <v>79</v>
      </c>
      <c r="B10" s="1272"/>
      <c r="C10" s="621">
        <v>1</v>
      </c>
      <c r="D10" s="621">
        <v>2</v>
      </c>
      <c r="E10" s="621">
        <v>3</v>
      </c>
      <c r="F10" s="621">
        <v>4</v>
      </c>
      <c r="G10" s="621">
        <v>5</v>
      </c>
      <c r="H10" s="621">
        <v>6</v>
      </c>
      <c r="I10" s="621">
        <v>7</v>
      </c>
      <c r="J10" s="621">
        <v>8</v>
      </c>
      <c r="K10" s="622">
        <v>9</v>
      </c>
      <c r="L10" s="622">
        <v>10</v>
      </c>
      <c r="M10" s="621">
        <v>11</v>
      </c>
      <c r="N10" s="621">
        <v>12</v>
      </c>
      <c r="O10" s="621">
        <v>13</v>
      </c>
      <c r="P10" s="621">
        <v>14</v>
      </c>
      <c r="Q10" s="621">
        <v>15</v>
      </c>
      <c r="R10" s="621">
        <v>16</v>
      </c>
      <c r="S10" s="621">
        <v>17</v>
      </c>
      <c r="T10" s="621">
        <v>18</v>
      </c>
      <c r="U10" s="621">
        <v>19</v>
      </c>
      <c r="V10" s="34"/>
      <c r="W10" s="34"/>
    </row>
    <row r="11" spans="1:21" ht="22.5" customHeight="1">
      <c r="A11" s="1449"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449"/>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449"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449"/>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449"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449"/>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449"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1" ht="21" customHeight="1">
      <c r="A18" s="1449"/>
      <c r="B18" s="580" t="s">
        <v>82</v>
      </c>
      <c r="C18" s="602"/>
      <c r="D18" s="602"/>
      <c r="E18" s="602"/>
      <c r="F18" s="602"/>
      <c r="G18" s="602"/>
      <c r="H18" s="602"/>
      <c r="I18" s="602"/>
      <c r="J18" s="602"/>
      <c r="K18" s="102"/>
      <c r="L18" s="102"/>
      <c r="M18" s="102"/>
      <c r="N18" s="102"/>
      <c r="O18" s="102"/>
      <c r="P18" s="102"/>
      <c r="Q18" s="102"/>
      <c r="R18" s="102"/>
      <c r="S18" s="102"/>
      <c r="T18" s="102"/>
      <c r="U18" s="102"/>
    </row>
    <row r="19" spans="1:21" ht="21" customHeight="1">
      <c r="A19" s="1449"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449"/>
      <c r="B20" s="580" t="s">
        <v>82</v>
      </c>
      <c r="C20" s="589"/>
      <c r="D20" s="589"/>
      <c r="E20" s="589"/>
      <c r="F20" s="589"/>
      <c r="G20" s="589"/>
      <c r="H20" s="589"/>
      <c r="I20" s="589"/>
      <c r="J20" s="589"/>
      <c r="K20" s="589"/>
      <c r="L20" s="589"/>
      <c r="M20" s="589"/>
      <c r="N20" s="589"/>
      <c r="O20" s="589"/>
      <c r="P20" s="592"/>
      <c r="Q20" s="586"/>
      <c r="R20" s="586"/>
      <c r="S20" s="586"/>
      <c r="T20" s="586"/>
      <c r="U20" s="586"/>
    </row>
    <row r="21" spans="1:21" ht="26.25" customHeight="1">
      <c r="A21" s="1449" t="s">
        <v>87</v>
      </c>
      <c r="B21" s="580" t="s">
        <v>81</v>
      </c>
      <c r="C21" s="579"/>
      <c r="D21" s="581"/>
      <c r="E21" s="581"/>
      <c r="F21" s="581"/>
      <c r="G21" s="581"/>
      <c r="H21" s="581"/>
      <c r="I21" s="581"/>
      <c r="J21" s="581"/>
      <c r="K21" s="581"/>
      <c r="L21" s="581"/>
      <c r="M21" s="581"/>
      <c r="N21" s="581"/>
      <c r="O21" s="581"/>
      <c r="P21" s="594"/>
      <c r="Q21" s="594"/>
      <c r="R21" s="594"/>
      <c r="S21" s="594"/>
      <c r="T21" s="582"/>
      <c r="U21" s="582"/>
    </row>
    <row r="22" spans="1:21" ht="16.5" customHeight="1" thickBot="1">
      <c r="A22" s="1460"/>
      <c r="B22" s="603" t="s">
        <v>82</v>
      </c>
      <c r="C22" s="583"/>
      <c r="D22" s="583"/>
      <c r="E22" s="583"/>
      <c r="F22" s="583"/>
      <c r="G22" s="583"/>
      <c r="H22" s="583"/>
      <c r="I22" s="583"/>
      <c r="J22" s="583"/>
      <c r="K22" s="583"/>
      <c r="L22" s="583"/>
      <c r="M22" s="583"/>
      <c r="N22" s="583"/>
      <c r="O22" s="583"/>
      <c r="P22" s="583"/>
      <c r="Q22" s="583"/>
      <c r="R22" s="583"/>
      <c r="S22" s="583"/>
      <c r="T22" s="583"/>
      <c r="U22" s="583"/>
    </row>
    <row r="23" spans="1:21" ht="4.5" customHeight="1" thickTop="1">
      <c r="A23" s="604"/>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461" t="s">
        <v>137</v>
      </c>
      <c r="B24" s="1461"/>
      <c r="C24" s="1461"/>
      <c r="D24" s="1461"/>
      <c r="E24" s="1461"/>
      <c r="F24" s="1461"/>
      <c r="G24" s="1461"/>
      <c r="H24" s="1461"/>
      <c r="I24" s="1461"/>
      <c r="J24" s="1461"/>
      <c r="K24" s="1461"/>
      <c r="L24" s="1461"/>
      <c r="M24" s="1461"/>
      <c r="N24" s="1461"/>
      <c r="O24" s="1461"/>
      <c r="P24" s="1461"/>
      <c r="Q24" s="1461"/>
      <c r="R24" s="1461"/>
      <c r="S24" s="1461"/>
      <c r="T24" s="1461"/>
      <c r="U24" s="1461"/>
    </row>
    <row r="25" spans="1:21" ht="12" customHeight="1">
      <c r="A25" s="606"/>
      <c r="B25" s="607" t="s">
        <v>425</v>
      </c>
      <c r="C25" s="605"/>
      <c r="D25" s="605"/>
      <c r="E25" s="605"/>
      <c r="F25" s="605"/>
      <c r="G25" s="605"/>
      <c r="H25" s="605"/>
      <c r="I25" s="605"/>
      <c r="J25" s="605"/>
      <c r="K25" s="605"/>
      <c r="L25" s="605"/>
      <c r="M25" s="605"/>
      <c r="N25" s="605"/>
      <c r="O25" s="605"/>
      <c r="P25" s="605"/>
      <c r="Q25" s="605"/>
      <c r="R25" s="605"/>
      <c r="S25" s="605"/>
      <c r="T25" s="605"/>
      <c r="U25" s="605"/>
    </row>
    <row r="26" spans="1:21" ht="12" customHeight="1">
      <c r="A26" s="608"/>
      <c r="B26" s="607"/>
      <c r="C26" s="608"/>
      <c r="D26" s="608"/>
      <c r="E26" s="608"/>
      <c r="F26" s="608"/>
      <c r="G26" s="608"/>
      <c r="H26" s="608"/>
      <c r="I26" s="608"/>
      <c r="J26" s="608"/>
      <c r="K26" s="25"/>
      <c r="L26" s="25"/>
      <c r="M26" s="25"/>
      <c r="N26" s="25"/>
      <c r="O26" s="25"/>
      <c r="P26" s="25"/>
      <c r="Q26" s="1462" t="s">
        <v>426</v>
      </c>
      <c r="R26" s="1462"/>
      <c r="S26" s="1462"/>
      <c r="T26" s="1462"/>
      <c r="U26" s="1462"/>
    </row>
    <row r="27" spans="1:21" ht="15.75">
      <c r="A27" s="609"/>
      <c r="B27" s="609"/>
      <c r="C27" s="609"/>
      <c r="D27" s="609"/>
      <c r="E27" s="1463" t="s">
        <v>88</v>
      </c>
      <c r="F27" s="1463"/>
      <c r="G27" s="1463"/>
      <c r="H27" s="1463"/>
      <c r="I27" s="1463"/>
      <c r="J27" s="1463"/>
      <c r="K27" s="609"/>
      <c r="L27" s="609"/>
      <c r="M27" s="609"/>
      <c r="N27" s="609"/>
      <c r="O27" s="609"/>
      <c r="P27" s="609"/>
      <c r="Q27" s="1463" t="s">
        <v>1</v>
      </c>
      <c r="R27" s="1463"/>
      <c r="S27" s="1463"/>
      <c r="T27" s="1463"/>
      <c r="U27" s="1463"/>
    </row>
    <row r="28" spans="1:21" ht="15.75">
      <c r="A28" s="609"/>
      <c r="B28" s="609"/>
      <c r="C28" s="609"/>
      <c r="D28" s="609"/>
      <c r="E28" s="596"/>
      <c r="F28" s="596"/>
      <c r="G28" s="596"/>
      <c r="H28" s="596"/>
      <c r="I28" s="596"/>
      <c r="J28" s="596"/>
      <c r="K28" s="609"/>
      <c r="L28" s="609"/>
      <c r="M28" s="609"/>
      <c r="N28" s="609"/>
      <c r="O28" s="609"/>
      <c r="P28" s="609"/>
      <c r="Q28" s="596"/>
      <c r="R28" s="596"/>
      <c r="S28" s="596"/>
      <c r="T28" s="596"/>
      <c r="U28" s="596"/>
    </row>
    <row r="29" ht="18" customHeight="1"/>
    <row r="30" spans="6:21" ht="15">
      <c r="F30" s="1459" t="s">
        <v>133</v>
      </c>
      <c r="G30" s="1459"/>
      <c r="H30" s="1459"/>
      <c r="I30" s="1459"/>
      <c r="Q30" s="1459" t="s">
        <v>69</v>
      </c>
      <c r="R30" s="1459"/>
      <c r="S30" s="1459"/>
      <c r="T30" s="1459"/>
      <c r="U30" s="1459"/>
    </row>
    <row r="31" spans="9:16" ht="15">
      <c r="I31" s="132"/>
      <c r="J31" s="132"/>
      <c r="K31" s="132"/>
      <c r="L31" s="132"/>
      <c r="M31" s="132"/>
      <c r="N31" s="132"/>
      <c r="O31" s="132"/>
      <c r="P31" s="132"/>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G31"/>
  <sheetViews>
    <sheetView zoomScalePageLayoutView="0" workbookViewId="0" topLeftCell="A6">
      <selection activeCell="Y18" sqref="Y18"/>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7" width="5.00390625" style="597" customWidth="1"/>
    <col min="28" max="16384" width="9.140625" style="597" customWidth="1"/>
  </cols>
  <sheetData>
    <row r="1" spans="1:23" ht="15.75">
      <c r="A1" s="1464" t="s">
        <v>75</v>
      </c>
      <c r="B1" s="1464"/>
      <c r="C1" s="1464"/>
      <c r="D1" s="1464"/>
      <c r="E1" s="1464"/>
      <c r="F1" s="1464"/>
      <c r="G1" s="1464"/>
      <c r="H1" s="1464"/>
      <c r="I1" s="1464"/>
      <c r="J1" s="1464"/>
      <c r="K1" s="77"/>
      <c r="L1" s="77"/>
      <c r="M1" s="1463" t="s">
        <v>76</v>
      </c>
      <c r="N1" s="1463"/>
      <c r="O1" s="1463"/>
      <c r="P1" s="1463"/>
      <c r="Q1" s="1463"/>
      <c r="R1" s="1463"/>
      <c r="S1" s="1463"/>
      <c r="T1" s="1463"/>
      <c r="U1" s="1463"/>
      <c r="V1" s="1463"/>
      <c r="W1" s="1463"/>
    </row>
    <row r="2" spans="1:23" ht="15.75">
      <c r="A2" s="1465" t="s">
        <v>74</v>
      </c>
      <c r="B2" s="1465"/>
      <c r="C2" s="1465"/>
      <c r="D2" s="1465"/>
      <c r="E2" s="1465"/>
      <c r="F2" s="1465"/>
      <c r="G2" s="1465"/>
      <c r="H2" s="1465"/>
      <c r="I2" s="1465"/>
      <c r="J2" s="1465"/>
      <c r="K2" s="77"/>
      <c r="L2" s="77"/>
      <c r="M2" s="1466" t="s">
        <v>77</v>
      </c>
      <c r="N2" s="1466"/>
      <c r="O2" s="1466"/>
      <c r="P2" s="1466"/>
      <c r="Q2" s="1466"/>
      <c r="R2" s="1466"/>
      <c r="S2" s="1466"/>
      <c r="T2" s="1466"/>
      <c r="U2" s="1466"/>
      <c r="V2" s="1466"/>
      <c r="W2" s="1466"/>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467" t="s">
        <v>449</v>
      </c>
      <c r="B4" s="1467"/>
      <c r="C4" s="1467"/>
      <c r="D4" s="1467"/>
      <c r="E4" s="1467"/>
      <c r="F4" s="1467"/>
      <c r="G4" s="1467"/>
      <c r="H4" s="1467"/>
      <c r="I4" s="1467"/>
      <c r="J4" s="1467"/>
      <c r="K4" s="1467"/>
      <c r="L4" s="1467"/>
      <c r="M4" s="1467"/>
      <c r="N4" s="1467"/>
      <c r="O4" s="1467"/>
      <c r="P4" s="1467"/>
      <c r="Q4" s="1467"/>
      <c r="R4" s="1467"/>
      <c r="S4" s="1467"/>
      <c r="T4" s="1467"/>
      <c r="U4" s="1467"/>
      <c r="V4" s="1467"/>
      <c r="W4" s="1467"/>
    </row>
    <row r="5" spans="1:23" ht="18.75" customHeight="1">
      <c r="A5" s="1467"/>
      <c r="B5" s="1467"/>
      <c r="C5" s="1467"/>
      <c r="D5" s="1467"/>
      <c r="E5" s="1467"/>
      <c r="F5" s="1467"/>
      <c r="G5" s="1467"/>
      <c r="H5" s="1467"/>
      <c r="I5" s="1467"/>
      <c r="J5" s="1467"/>
      <c r="K5" s="1467"/>
      <c r="L5" s="1467"/>
      <c r="M5" s="1467"/>
      <c r="N5" s="1467"/>
      <c r="O5" s="1467"/>
      <c r="P5" s="1467"/>
      <c r="Q5" s="1467"/>
      <c r="R5" s="1467"/>
      <c r="S5" s="1467"/>
      <c r="T5" s="1467"/>
      <c r="U5" s="1467"/>
      <c r="V5" s="1467"/>
      <c r="W5" s="1467"/>
    </row>
    <row r="6" spans="1:23" ht="16.5">
      <c r="A6" s="1262" t="s">
        <v>604</v>
      </c>
      <c r="B6" s="1262"/>
      <c r="C6" s="1262"/>
      <c r="D6" s="1262"/>
      <c r="E6" s="1262"/>
      <c r="F6" s="1262"/>
      <c r="G6" s="1262"/>
      <c r="H6" s="1262"/>
      <c r="I6" s="1262"/>
      <c r="J6" s="1262"/>
      <c r="K6" s="1262"/>
      <c r="L6" s="1262"/>
      <c r="M6" s="1262"/>
      <c r="N6" s="1262"/>
      <c r="O6" s="1262"/>
      <c r="P6" s="1262"/>
      <c r="Q6" s="1262"/>
      <c r="R6" s="1262"/>
      <c r="S6" s="1262"/>
      <c r="T6" s="1262"/>
      <c r="U6" s="1262"/>
      <c r="V6" s="1262"/>
      <c r="W6" s="1262"/>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4" ht="18" customHeight="1" thickTop="1">
      <c r="A8" s="1468" t="s">
        <v>67</v>
      </c>
      <c r="B8" s="1469"/>
      <c r="C8" s="953"/>
      <c r="D8" s="953"/>
      <c r="E8" s="1292" t="s">
        <v>497</v>
      </c>
      <c r="F8" s="1293"/>
      <c r="G8" s="1294" t="s">
        <v>498</v>
      </c>
      <c r="H8" s="1295"/>
      <c r="I8" s="1295"/>
      <c r="J8" s="1296"/>
      <c r="K8" s="1294" t="s">
        <v>146</v>
      </c>
      <c r="L8" s="1295"/>
      <c r="M8" s="1295"/>
      <c r="N8" s="1295"/>
      <c r="O8" s="1296"/>
      <c r="P8" s="1294" t="s">
        <v>147</v>
      </c>
      <c r="Q8" s="1295"/>
      <c r="R8" s="1295"/>
      <c r="S8" s="1296"/>
      <c r="T8" s="1294" t="s">
        <v>148</v>
      </c>
      <c r="U8" s="1295"/>
      <c r="V8" s="1295"/>
      <c r="W8" s="1296"/>
      <c r="X8" s="34"/>
    </row>
    <row r="9" spans="1:24" ht="18">
      <c r="A9" s="1270" t="s">
        <v>78</v>
      </c>
      <c r="B9" s="1270"/>
      <c r="C9" s="759" t="s">
        <v>499</v>
      </c>
      <c r="D9" s="759" t="s">
        <v>500</v>
      </c>
      <c r="E9" s="800" t="s">
        <v>465</v>
      </c>
      <c r="F9" s="800" t="s">
        <v>466</v>
      </c>
      <c r="G9" s="800" t="s">
        <v>467</v>
      </c>
      <c r="H9" s="801" t="s">
        <v>468</v>
      </c>
      <c r="I9" s="801" t="s">
        <v>469</v>
      </c>
      <c r="J9" s="802" t="s">
        <v>470</v>
      </c>
      <c r="K9" s="802" t="s">
        <v>501</v>
      </c>
      <c r="L9" s="802" t="s">
        <v>471</v>
      </c>
      <c r="M9" s="802" t="s">
        <v>472</v>
      </c>
      <c r="N9" s="802" t="s">
        <v>473</v>
      </c>
      <c r="O9" s="802" t="s">
        <v>502</v>
      </c>
      <c r="P9" s="802" t="s">
        <v>474</v>
      </c>
      <c r="Q9" s="802" t="s">
        <v>475</v>
      </c>
      <c r="R9" s="802" t="s">
        <v>476</v>
      </c>
      <c r="S9" s="802" t="s">
        <v>477</v>
      </c>
      <c r="T9" s="802" t="s">
        <v>503</v>
      </c>
      <c r="U9" s="802" t="s">
        <v>478</v>
      </c>
      <c r="V9" s="802" t="s">
        <v>479</v>
      </c>
      <c r="W9" s="802" t="s">
        <v>525</v>
      </c>
      <c r="X9" s="34"/>
    </row>
    <row r="10" spans="1:24" ht="15" thickBot="1">
      <c r="A10" s="1272" t="s">
        <v>79</v>
      </c>
      <c r="B10" s="1272"/>
      <c r="C10" s="621">
        <v>1</v>
      </c>
      <c r="D10" s="621">
        <v>2</v>
      </c>
      <c r="E10" s="797">
        <v>3</v>
      </c>
      <c r="F10" s="621">
        <v>4</v>
      </c>
      <c r="G10" s="797">
        <v>5</v>
      </c>
      <c r="H10" s="621">
        <v>6</v>
      </c>
      <c r="I10" s="797">
        <v>7</v>
      </c>
      <c r="J10" s="621">
        <v>8</v>
      </c>
      <c r="K10" s="797">
        <v>9</v>
      </c>
      <c r="L10" s="621">
        <v>10</v>
      </c>
      <c r="M10" s="797">
        <v>11</v>
      </c>
      <c r="N10" s="621">
        <v>12</v>
      </c>
      <c r="O10" s="797">
        <v>13</v>
      </c>
      <c r="P10" s="621">
        <v>14</v>
      </c>
      <c r="Q10" s="797">
        <v>15</v>
      </c>
      <c r="R10" s="621">
        <v>16</v>
      </c>
      <c r="S10" s="797">
        <v>17</v>
      </c>
      <c r="T10" s="621">
        <v>18</v>
      </c>
      <c r="U10" s="797">
        <v>19</v>
      </c>
      <c r="V10" s="621">
        <v>20</v>
      </c>
      <c r="W10" s="797">
        <v>21</v>
      </c>
      <c r="X10" s="34"/>
    </row>
    <row r="11" spans="1:23" ht="22.5" customHeight="1" thickTop="1">
      <c r="A11" s="1449" t="s">
        <v>80</v>
      </c>
      <c r="B11" s="580" t="s">
        <v>81</v>
      </c>
      <c r="C11" s="1480" t="s">
        <v>580</v>
      </c>
      <c r="D11" s="1481"/>
      <c r="E11" s="1481"/>
      <c r="F11" s="1481"/>
      <c r="G11" s="1481"/>
      <c r="H11" s="1481"/>
      <c r="I11" s="1481"/>
      <c r="J11" s="1481"/>
      <c r="K11" s="1481"/>
      <c r="L11" s="1481"/>
      <c r="M11" s="1481"/>
      <c r="N11" s="1481"/>
      <c r="O11" s="1481"/>
      <c r="P11" s="1481"/>
      <c r="Q11" s="1481"/>
      <c r="R11" s="1481"/>
      <c r="S11" s="1481"/>
      <c r="T11" s="1482"/>
      <c r="U11" s="1483" t="s">
        <v>602</v>
      </c>
      <c r="V11" s="1483"/>
      <c r="W11" s="1483"/>
    </row>
    <row r="12" spans="1:23" ht="18.75" customHeight="1" thickBot="1">
      <c r="A12" s="1449"/>
      <c r="B12" s="580" t="s">
        <v>82</v>
      </c>
      <c r="C12" s="954"/>
      <c r="D12" s="954"/>
      <c r="E12" s="648"/>
      <c r="F12" s="649"/>
      <c r="G12" s="649"/>
      <c r="H12" s="1478" t="s">
        <v>588</v>
      </c>
      <c r="I12" s="1479"/>
      <c r="J12" s="1479"/>
      <c r="K12" s="1479"/>
      <c r="L12" s="1479"/>
      <c r="M12" s="1479"/>
      <c r="N12" s="1479"/>
      <c r="O12" s="1479"/>
      <c r="P12" s="1479"/>
      <c r="Q12" s="1479"/>
      <c r="R12" s="1479"/>
      <c r="S12" s="1479"/>
      <c r="T12" s="1479"/>
      <c r="U12" s="1484"/>
      <c r="V12" s="1484"/>
      <c r="W12" s="1484"/>
    </row>
    <row r="13" spans="1:31" ht="33.75" customHeight="1">
      <c r="A13" s="1449" t="s">
        <v>83</v>
      </c>
      <c r="B13" s="580" t="s">
        <v>81</v>
      </c>
      <c r="C13" s="955"/>
      <c r="D13" s="955"/>
      <c r="E13" s="645"/>
      <c r="F13" s="646"/>
      <c r="G13" s="646"/>
      <c r="H13" s="646"/>
      <c r="I13" s="646"/>
      <c r="J13" s="646"/>
      <c r="K13" s="646"/>
      <c r="L13" s="647"/>
      <c r="M13" s="102"/>
      <c r="N13" s="102"/>
      <c r="O13" s="102"/>
      <c r="P13" s="102"/>
      <c r="Q13" s="102"/>
      <c r="R13" s="102"/>
      <c r="S13" s="102"/>
      <c r="T13" s="102"/>
      <c r="U13" s="102"/>
      <c r="V13" s="102"/>
      <c r="W13" s="102"/>
      <c r="X13" s="35"/>
      <c r="Y13" s="35"/>
      <c r="Z13" s="35"/>
      <c r="AA13" s="35"/>
      <c r="AB13" s="35"/>
      <c r="AC13" s="35"/>
      <c r="AD13" s="35"/>
      <c r="AE13" s="35"/>
    </row>
    <row r="14" spans="1:31" ht="16.5" customHeight="1" thickBot="1">
      <c r="A14" s="1449"/>
      <c r="B14" s="580" t="s">
        <v>82</v>
      </c>
      <c r="C14" s="954"/>
      <c r="D14" s="954"/>
      <c r="E14" s="648"/>
      <c r="F14" s="649"/>
      <c r="G14" s="649"/>
      <c r="H14" s="649"/>
      <c r="I14" s="649"/>
      <c r="J14" s="649"/>
      <c r="K14" s="649"/>
      <c r="L14" s="650"/>
      <c r="M14" s="586"/>
      <c r="N14" s="586"/>
      <c r="O14" s="586"/>
      <c r="P14" s="586"/>
      <c r="Q14" s="102"/>
      <c r="R14" s="102"/>
      <c r="S14" s="102"/>
      <c r="T14" s="102"/>
      <c r="U14" s="102"/>
      <c r="V14" s="102"/>
      <c r="W14" s="102"/>
      <c r="X14" s="35"/>
      <c r="Y14" s="35"/>
      <c r="Z14" s="35"/>
      <c r="AA14" s="35"/>
      <c r="AB14" s="35"/>
      <c r="AC14" s="35"/>
      <c r="AD14" s="35"/>
      <c r="AE14" s="35"/>
    </row>
    <row r="15" spans="1:23" ht="21" customHeight="1">
      <c r="A15" s="1449" t="s">
        <v>84</v>
      </c>
      <c r="B15" s="580" t="s">
        <v>81</v>
      </c>
      <c r="C15" s="956"/>
      <c r="D15" s="956"/>
      <c r="E15" s="862"/>
      <c r="F15" s="863"/>
      <c r="G15" s="863"/>
      <c r="H15" s="863"/>
      <c r="I15" s="863"/>
      <c r="J15" s="863"/>
      <c r="K15" s="863"/>
      <c r="L15" s="863"/>
      <c r="M15" s="863"/>
      <c r="N15" s="864"/>
      <c r="O15" s="102"/>
      <c r="P15" s="102"/>
      <c r="Q15" s="102"/>
      <c r="R15" s="102"/>
      <c r="S15" s="102"/>
      <c r="T15" s="102"/>
      <c r="U15" s="102"/>
      <c r="V15" s="102"/>
      <c r="W15" s="102"/>
    </row>
    <row r="16" spans="1:33" ht="16.5" customHeight="1" thickBot="1">
      <c r="A16" s="1449"/>
      <c r="B16" s="580" t="s">
        <v>82</v>
      </c>
      <c r="C16" s="956"/>
      <c r="D16" s="956"/>
      <c r="E16" s="865"/>
      <c r="F16" s="815"/>
      <c r="G16" s="815"/>
      <c r="H16" s="815"/>
      <c r="I16" s="815"/>
      <c r="J16" s="815"/>
      <c r="K16" s="815"/>
      <c r="L16" s="815"/>
      <c r="M16" s="815"/>
      <c r="N16" s="866"/>
      <c r="O16" s="102"/>
      <c r="P16" s="102"/>
      <c r="Q16" s="102"/>
      <c r="R16" s="102"/>
      <c r="S16" s="102"/>
      <c r="T16" s="592"/>
      <c r="U16" s="592"/>
      <c r="V16" s="592"/>
      <c r="W16" s="102"/>
      <c r="X16" s="593"/>
      <c r="Y16" s="593"/>
      <c r="Z16" s="593"/>
      <c r="AA16" s="593"/>
      <c r="AB16" s="593"/>
      <c r="AC16" s="593"/>
      <c r="AD16" s="593"/>
      <c r="AE16" s="593"/>
      <c r="AF16" s="593"/>
      <c r="AG16" s="593"/>
    </row>
    <row r="17" spans="1:23" ht="33.75" customHeight="1">
      <c r="A17" s="1449" t="s">
        <v>85</v>
      </c>
      <c r="B17" s="580" t="s">
        <v>81</v>
      </c>
      <c r="C17" s="580"/>
      <c r="D17" s="580"/>
      <c r="E17" s="601"/>
      <c r="F17" s="601"/>
      <c r="G17" s="601"/>
      <c r="H17" s="726"/>
      <c r="I17" s="727"/>
      <c r="J17" s="727"/>
      <c r="K17" s="727"/>
      <c r="L17" s="727"/>
      <c r="M17" s="727"/>
      <c r="N17" s="727"/>
      <c r="O17" s="728"/>
      <c r="P17" s="587"/>
      <c r="Q17" s="587"/>
      <c r="R17" s="587"/>
      <c r="S17" s="587"/>
      <c r="T17" s="587"/>
      <c r="U17" s="587"/>
      <c r="V17" s="587"/>
      <c r="W17" s="587"/>
    </row>
    <row r="18" spans="1:23" ht="21" customHeight="1" thickBot="1">
      <c r="A18" s="1449"/>
      <c r="B18" s="580" t="s">
        <v>82</v>
      </c>
      <c r="C18" s="957"/>
      <c r="D18" s="957"/>
      <c r="E18" s="827"/>
      <c r="F18" s="828"/>
      <c r="G18" s="828"/>
      <c r="H18" s="828"/>
      <c r="I18" s="828"/>
      <c r="J18" s="828"/>
      <c r="K18" s="828"/>
      <c r="L18" s="828"/>
      <c r="M18" s="828"/>
      <c r="N18" s="828"/>
      <c r="O18" s="828"/>
      <c r="P18" s="828"/>
      <c r="Q18" s="828"/>
      <c r="R18" s="828"/>
      <c r="S18" s="829"/>
      <c r="T18" s="102"/>
      <c r="U18" s="102"/>
      <c r="V18" s="102"/>
      <c r="W18" s="102"/>
    </row>
    <row r="19" spans="1:23" ht="21" customHeight="1">
      <c r="A19" s="1449" t="s">
        <v>86</v>
      </c>
      <c r="B19" s="580" t="s">
        <v>81</v>
      </c>
      <c r="C19" s="682"/>
      <c r="D19" s="682"/>
      <c r="E19" s="1386" t="s">
        <v>579</v>
      </c>
      <c r="F19" s="1386"/>
      <c r="G19" s="1386"/>
      <c r="H19" s="1386"/>
      <c r="I19" s="1386"/>
      <c r="J19" s="1386"/>
      <c r="K19" s="1386"/>
      <c r="L19" s="1386"/>
      <c r="M19" s="1386"/>
      <c r="N19" s="1386"/>
      <c r="O19" s="1386"/>
      <c r="P19" s="1386"/>
      <c r="Q19" s="1386"/>
      <c r="R19" s="1386"/>
      <c r="S19" s="1386"/>
      <c r="T19" s="1386"/>
      <c r="U19" s="1386"/>
      <c r="V19" s="1386"/>
      <c r="W19" s="1386"/>
    </row>
    <row r="20" spans="1:23" ht="16.5" customHeight="1" thickBot="1">
      <c r="A20" s="1449"/>
      <c r="B20" s="580" t="s">
        <v>82</v>
      </c>
      <c r="C20" s="678"/>
      <c r="D20" s="678"/>
      <c r="E20" s="1388"/>
      <c r="F20" s="1388"/>
      <c r="G20" s="1388"/>
      <c r="H20" s="1388"/>
      <c r="I20" s="1388"/>
      <c r="J20" s="1388"/>
      <c r="K20" s="1388"/>
      <c r="L20" s="1388"/>
      <c r="M20" s="1388"/>
      <c r="N20" s="1388"/>
      <c r="O20" s="1388"/>
      <c r="P20" s="1388"/>
      <c r="Q20" s="1388"/>
      <c r="R20" s="1388"/>
      <c r="S20" s="1388"/>
      <c r="T20" s="1388"/>
      <c r="U20" s="1388"/>
      <c r="V20" s="1388"/>
      <c r="W20" s="1388"/>
    </row>
    <row r="21" spans="1:23" ht="26.25" customHeight="1">
      <c r="A21" s="1449" t="s">
        <v>87</v>
      </c>
      <c r="B21" s="580" t="s">
        <v>81</v>
      </c>
      <c r="C21" s="955"/>
      <c r="D21" s="955"/>
      <c r="E21" s="1474" t="s">
        <v>578</v>
      </c>
      <c r="F21" s="1475"/>
      <c r="G21" s="1475"/>
      <c r="H21" s="1475"/>
      <c r="I21" s="1475"/>
      <c r="J21" s="1475"/>
      <c r="K21" s="1475"/>
      <c r="L21" s="1475"/>
      <c r="M21" s="1475"/>
      <c r="N21" s="1475"/>
      <c r="O21" s="1475"/>
      <c r="P21" s="1475"/>
      <c r="Q21" s="1475"/>
      <c r="R21" s="1475"/>
      <c r="S21" s="1475"/>
      <c r="T21" s="594"/>
      <c r="U21" s="594"/>
      <c r="V21" s="582"/>
      <c r="W21" s="582"/>
    </row>
    <row r="22" spans="1:23" ht="16.5" customHeight="1" thickBot="1">
      <c r="A22" s="1460"/>
      <c r="B22" s="603" t="s">
        <v>82</v>
      </c>
      <c r="C22" s="956"/>
      <c r="D22" s="956"/>
      <c r="E22" s="1476"/>
      <c r="F22" s="1477"/>
      <c r="G22" s="1477"/>
      <c r="H22" s="1477"/>
      <c r="I22" s="1477"/>
      <c r="J22" s="1477"/>
      <c r="K22" s="1477"/>
      <c r="L22" s="1477"/>
      <c r="M22" s="1477"/>
      <c r="N22" s="1477"/>
      <c r="O22" s="1477"/>
      <c r="P22" s="1477"/>
      <c r="Q22" s="1477"/>
      <c r="R22" s="1477"/>
      <c r="S22" s="1477"/>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461" t="s">
        <v>137</v>
      </c>
      <c r="B24" s="1461"/>
      <c r="C24" s="1461"/>
      <c r="D24" s="1461"/>
      <c r="E24" s="1461"/>
      <c r="F24" s="1461"/>
      <c r="G24" s="1461"/>
      <c r="H24" s="1461"/>
      <c r="I24" s="1461"/>
      <c r="J24" s="1461"/>
      <c r="K24" s="1461"/>
      <c r="L24" s="1461"/>
      <c r="M24" s="1461"/>
      <c r="N24" s="1461"/>
      <c r="O24" s="1461"/>
      <c r="P24" s="1461"/>
      <c r="Q24" s="1461"/>
      <c r="R24" s="1461"/>
      <c r="S24" s="1461"/>
      <c r="T24" s="1461"/>
      <c r="U24" s="1461"/>
      <c r="V24" s="1461"/>
      <c r="W24" s="1461"/>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462" t="s">
        <v>426</v>
      </c>
      <c r="T26" s="1462"/>
      <c r="U26" s="1462"/>
      <c r="V26" s="1462"/>
      <c r="W26" s="1462"/>
    </row>
    <row r="27" spans="1:23" ht="15.75">
      <c r="A27" s="609"/>
      <c r="B27" s="609"/>
      <c r="C27" s="609"/>
      <c r="D27" s="609"/>
      <c r="E27" s="609"/>
      <c r="F27" s="609"/>
      <c r="G27" s="1463" t="s">
        <v>88</v>
      </c>
      <c r="H27" s="1463"/>
      <c r="I27" s="1463"/>
      <c r="J27" s="1463"/>
      <c r="K27" s="1463"/>
      <c r="L27" s="1463"/>
      <c r="M27" s="609"/>
      <c r="N27" s="609"/>
      <c r="O27" s="609"/>
      <c r="P27" s="609"/>
      <c r="Q27" s="609"/>
      <c r="R27" s="609"/>
      <c r="S27" s="1463" t="s">
        <v>1</v>
      </c>
      <c r="T27" s="1463"/>
      <c r="U27" s="1463"/>
      <c r="V27" s="1463"/>
      <c r="W27" s="1463"/>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459" t="s">
        <v>133</v>
      </c>
      <c r="I30" s="1459"/>
      <c r="J30" s="1459"/>
      <c r="K30" s="1459"/>
      <c r="S30" s="1459" t="s">
        <v>69</v>
      </c>
      <c r="T30" s="1459"/>
      <c r="U30" s="1459"/>
      <c r="V30" s="1459"/>
      <c r="W30" s="1459"/>
    </row>
    <row r="31" spans="11:18" ht="15">
      <c r="K31" s="132"/>
      <c r="L31" s="132"/>
      <c r="M31" s="132"/>
      <c r="N31" s="132"/>
      <c r="O31" s="132"/>
      <c r="P31" s="132"/>
      <c r="Q31" s="132"/>
      <c r="R31" s="132"/>
    </row>
  </sheetData>
  <sheetProtection/>
  <mergeCells count="32">
    <mergeCell ref="S26:W26"/>
    <mergeCell ref="A11:A12"/>
    <mergeCell ref="A13:A14"/>
    <mergeCell ref="A17:A18"/>
    <mergeCell ref="G27:L27"/>
    <mergeCell ref="A15:A16"/>
    <mergeCell ref="A10:B10"/>
    <mergeCell ref="E21:S22"/>
    <mergeCell ref="H12:T12"/>
    <mergeCell ref="C11:T11"/>
    <mergeCell ref="H30:K30"/>
    <mergeCell ref="S30:W30"/>
    <mergeCell ref="A19:A20"/>
    <mergeCell ref="A21:A22"/>
    <mergeCell ref="A24:W24"/>
    <mergeCell ref="U11:W12"/>
    <mergeCell ref="K8:O8"/>
    <mergeCell ref="P8:S8"/>
    <mergeCell ref="T8:W8"/>
    <mergeCell ref="S27:W27"/>
    <mergeCell ref="E19:W20"/>
    <mergeCell ref="A5:W5"/>
    <mergeCell ref="E8:F8"/>
    <mergeCell ref="A8:B8"/>
    <mergeCell ref="G8:J8"/>
    <mergeCell ref="A9:B9"/>
    <mergeCell ref="A1:J1"/>
    <mergeCell ref="M1:W1"/>
    <mergeCell ref="A2:J2"/>
    <mergeCell ref="M2:W2"/>
    <mergeCell ref="A4:W4"/>
    <mergeCell ref="A6:W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F33"/>
  <sheetViews>
    <sheetView zoomScalePageLayoutView="0" workbookViewId="0" topLeftCell="A6">
      <selection activeCell="C8" sqref="C8:V10"/>
    </sheetView>
  </sheetViews>
  <sheetFormatPr defaultColWidth="9.140625" defaultRowHeight="15"/>
  <cols>
    <col min="1" max="1" width="8.28125" style="597" customWidth="1"/>
    <col min="2" max="2" width="6.7109375" style="597" customWidth="1"/>
    <col min="3" max="17" width="5.421875" style="597" customWidth="1"/>
    <col min="18" max="21" width="6.140625" style="597" customWidth="1"/>
    <col min="22" max="26" width="5.00390625" style="597" customWidth="1"/>
    <col min="27" max="16384" width="9.140625" style="597" customWidth="1"/>
  </cols>
  <sheetData>
    <row r="1" spans="1:21" ht="15.75">
      <c r="A1" s="1464" t="s">
        <v>75</v>
      </c>
      <c r="B1" s="1464"/>
      <c r="C1" s="1464"/>
      <c r="D1" s="1464"/>
      <c r="E1" s="1464"/>
      <c r="F1" s="1464"/>
      <c r="G1" s="1464"/>
      <c r="H1" s="1464"/>
      <c r="I1" s="77"/>
      <c r="J1" s="77"/>
      <c r="K1" s="1463" t="s">
        <v>76</v>
      </c>
      <c r="L1" s="1463"/>
      <c r="M1" s="1463"/>
      <c r="N1" s="1463"/>
      <c r="O1" s="1463"/>
      <c r="P1" s="1463"/>
      <c r="Q1" s="1463"/>
      <c r="R1" s="1463"/>
      <c r="S1" s="1463"/>
      <c r="T1" s="1463"/>
      <c r="U1" s="1463"/>
    </row>
    <row r="2" spans="1:21" ht="15.75">
      <c r="A2" s="1465" t="s">
        <v>74</v>
      </c>
      <c r="B2" s="1465"/>
      <c r="C2" s="1465"/>
      <c r="D2" s="1465"/>
      <c r="E2" s="1465"/>
      <c r="F2" s="1465"/>
      <c r="G2" s="1465"/>
      <c r="H2" s="1465"/>
      <c r="I2" s="77"/>
      <c r="J2" s="77"/>
      <c r="K2" s="1466" t="s">
        <v>77</v>
      </c>
      <c r="L2" s="1466"/>
      <c r="M2" s="1466"/>
      <c r="N2" s="1466"/>
      <c r="O2" s="1466"/>
      <c r="P2" s="1466"/>
      <c r="Q2" s="1466"/>
      <c r="R2" s="1466"/>
      <c r="S2" s="1466"/>
      <c r="T2" s="1466"/>
      <c r="U2" s="1466"/>
    </row>
    <row r="3" spans="1:21" ht="6" customHeight="1">
      <c r="A3" s="13"/>
      <c r="B3" s="598"/>
      <c r="C3" s="13"/>
      <c r="D3" s="13"/>
      <c r="E3" s="13"/>
      <c r="F3" s="13"/>
      <c r="G3" s="13"/>
      <c r="H3" s="13"/>
      <c r="I3" s="13"/>
      <c r="J3" s="13"/>
      <c r="K3" s="13"/>
      <c r="L3" s="13"/>
      <c r="M3" s="599"/>
      <c r="N3" s="13"/>
      <c r="O3" s="13"/>
      <c r="P3" s="13"/>
      <c r="Q3" s="13"/>
      <c r="R3" s="13"/>
      <c r="S3" s="13"/>
      <c r="T3" s="13"/>
      <c r="U3" s="13"/>
    </row>
    <row r="4" spans="1:21" ht="18.75">
      <c r="A4" s="1467" t="s">
        <v>449</v>
      </c>
      <c r="B4" s="1467"/>
      <c r="C4" s="1467"/>
      <c r="D4" s="1467"/>
      <c r="E4" s="1467"/>
      <c r="F4" s="1467"/>
      <c r="G4" s="1467"/>
      <c r="H4" s="1467"/>
      <c r="I4" s="1467"/>
      <c r="J4" s="1467"/>
      <c r="K4" s="1467"/>
      <c r="L4" s="1467"/>
      <c r="M4" s="1467"/>
      <c r="N4" s="1467"/>
      <c r="O4" s="1467"/>
      <c r="P4" s="1467"/>
      <c r="Q4" s="1467"/>
      <c r="R4" s="1467"/>
      <c r="S4" s="1467"/>
      <c r="T4" s="1467"/>
      <c r="U4" s="1467"/>
    </row>
    <row r="5" spans="1:21" ht="18.75" customHeight="1">
      <c r="A5" s="1467"/>
      <c r="B5" s="1467"/>
      <c r="C5" s="1467"/>
      <c r="D5" s="1467"/>
      <c r="E5" s="1467"/>
      <c r="F5" s="1467"/>
      <c r="G5" s="1467"/>
      <c r="H5" s="1467"/>
      <c r="I5" s="1467"/>
      <c r="J5" s="1467"/>
      <c r="K5" s="1467"/>
      <c r="L5" s="1467"/>
      <c r="M5" s="1467"/>
      <c r="N5" s="1467"/>
      <c r="O5" s="1467"/>
      <c r="P5" s="1467"/>
      <c r="Q5" s="1467"/>
      <c r="R5" s="1467"/>
      <c r="S5" s="1467"/>
      <c r="T5" s="1467"/>
      <c r="U5" s="1467"/>
    </row>
    <row r="6" spans="1:22" ht="16.5">
      <c r="A6" s="1262" t="s">
        <v>452</v>
      </c>
      <c r="B6" s="1262"/>
      <c r="C6" s="1262"/>
      <c r="D6" s="1262"/>
      <c r="E6" s="1262"/>
      <c r="F6" s="1262"/>
      <c r="G6" s="1262"/>
      <c r="H6" s="1262"/>
      <c r="I6" s="1262"/>
      <c r="J6" s="1262"/>
      <c r="K6" s="1262"/>
      <c r="L6" s="1262"/>
      <c r="M6" s="1262"/>
      <c r="N6" s="1262"/>
      <c r="O6" s="1262"/>
      <c r="P6" s="1262"/>
      <c r="Q6" s="1262"/>
      <c r="R6" s="1262"/>
      <c r="S6" s="1262"/>
      <c r="T6" s="1262"/>
      <c r="U6" s="1262"/>
      <c r="V6" s="1262"/>
    </row>
    <row r="7" spans="1:21" ht="9.75" customHeight="1" thickBot="1">
      <c r="A7" s="13"/>
      <c r="B7" s="13"/>
      <c r="C7" s="13"/>
      <c r="D7" s="13"/>
      <c r="E7" s="13"/>
      <c r="F7" s="13"/>
      <c r="G7" s="13"/>
      <c r="H7" s="13"/>
      <c r="I7" s="13"/>
      <c r="J7" s="13"/>
      <c r="K7" s="600"/>
      <c r="L7" s="13"/>
      <c r="M7" s="13"/>
      <c r="N7" s="13"/>
      <c r="O7" s="13"/>
      <c r="P7" s="13"/>
      <c r="Q7" s="13"/>
      <c r="R7" s="13"/>
      <c r="S7" s="13"/>
      <c r="T7" s="13"/>
      <c r="U7" s="13"/>
    </row>
    <row r="8" spans="1:23" ht="18" customHeight="1" thickTop="1">
      <c r="A8" s="1468" t="s">
        <v>67</v>
      </c>
      <c r="B8" s="1469"/>
      <c r="C8" s="1292" t="s">
        <v>497</v>
      </c>
      <c r="D8" s="1293"/>
      <c r="E8" s="1294" t="s">
        <v>498</v>
      </c>
      <c r="F8" s="1295"/>
      <c r="G8" s="1295"/>
      <c r="H8" s="1296"/>
      <c r="I8" s="1294" t="s">
        <v>146</v>
      </c>
      <c r="J8" s="1295"/>
      <c r="K8" s="1295"/>
      <c r="L8" s="1295"/>
      <c r="M8" s="1296"/>
      <c r="N8" s="1294" t="s">
        <v>147</v>
      </c>
      <c r="O8" s="1295"/>
      <c r="P8" s="1295"/>
      <c r="Q8" s="1296"/>
      <c r="R8" s="1294" t="s">
        <v>148</v>
      </c>
      <c r="S8" s="1295"/>
      <c r="T8" s="1295"/>
      <c r="U8" s="1296"/>
      <c r="V8" s="799" t="s">
        <v>524</v>
      </c>
      <c r="W8" s="34"/>
    </row>
    <row r="9" spans="1:23" ht="18">
      <c r="A9" s="1270" t="s">
        <v>78</v>
      </c>
      <c r="B9" s="1270"/>
      <c r="C9" s="800" t="s">
        <v>465</v>
      </c>
      <c r="D9" s="800" t="s">
        <v>466</v>
      </c>
      <c r="E9" s="800"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c r="W9" s="34"/>
    </row>
    <row r="10" spans="1:23" ht="15" thickBot="1">
      <c r="A10" s="1272" t="s">
        <v>79</v>
      </c>
      <c r="B10" s="1272"/>
      <c r="C10" s="797">
        <v>1</v>
      </c>
      <c r="D10" s="797">
        <v>2</v>
      </c>
      <c r="E10" s="797">
        <v>3</v>
      </c>
      <c r="F10" s="797">
        <v>4</v>
      </c>
      <c r="G10" s="797">
        <v>5</v>
      </c>
      <c r="H10" s="797">
        <v>6</v>
      </c>
      <c r="I10" s="797">
        <v>7</v>
      </c>
      <c r="J10" s="797">
        <v>8</v>
      </c>
      <c r="K10" s="797">
        <v>9</v>
      </c>
      <c r="L10" s="797">
        <v>10</v>
      </c>
      <c r="M10" s="797">
        <v>11</v>
      </c>
      <c r="N10" s="797">
        <v>12</v>
      </c>
      <c r="O10" s="797">
        <v>13</v>
      </c>
      <c r="P10" s="797">
        <v>14</v>
      </c>
      <c r="Q10" s="797">
        <v>15</v>
      </c>
      <c r="R10" s="797">
        <v>16</v>
      </c>
      <c r="S10" s="797">
        <v>17</v>
      </c>
      <c r="T10" s="797">
        <v>18</v>
      </c>
      <c r="U10" s="797">
        <v>19</v>
      </c>
      <c r="V10" s="798">
        <v>20</v>
      </c>
      <c r="W10" s="34"/>
    </row>
    <row r="11" spans="1:21" ht="22.5" customHeight="1" thickTop="1">
      <c r="A11" s="1449" t="s">
        <v>80</v>
      </c>
      <c r="B11" s="580" t="s">
        <v>81</v>
      </c>
      <c r="C11" s="587"/>
      <c r="D11" s="587"/>
      <c r="E11" s="587"/>
      <c r="F11" s="587"/>
      <c r="G11" s="587"/>
      <c r="H11" s="587"/>
      <c r="I11" s="587"/>
      <c r="J11" s="587"/>
      <c r="K11" s="587"/>
      <c r="L11" s="587"/>
      <c r="M11" s="587"/>
      <c r="N11" s="587"/>
      <c r="O11" s="587"/>
      <c r="P11" s="102"/>
      <c r="Q11" s="102"/>
      <c r="R11" s="102"/>
      <c r="S11" s="578"/>
      <c r="T11" s="578"/>
      <c r="U11" s="581"/>
    </row>
    <row r="12" spans="1:21" ht="18.75" customHeight="1">
      <c r="A12" s="1449"/>
      <c r="B12" s="580" t="s">
        <v>82</v>
      </c>
      <c r="C12" s="587"/>
      <c r="D12" s="587"/>
      <c r="E12" s="587"/>
      <c r="F12" s="587"/>
      <c r="G12" s="587"/>
      <c r="H12" s="587"/>
      <c r="I12" s="587"/>
      <c r="J12" s="587"/>
      <c r="K12" s="587"/>
      <c r="L12" s="587"/>
      <c r="M12" s="102"/>
      <c r="N12" s="102"/>
      <c r="O12" s="102"/>
      <c r="P12" s="102"/>
      <c r="Q12" s="102"/>
      <c r="R12" s="102"/>
      <c r="S12" s="102"/>
      <c r="T12" s="102"/>
      <c r="U12" s="115"/>
    </row>
    <row r="13" spans="1:30" ht="33.75" customHeight="1">
      <c r="A13" s="1449" t="s">
        <v>83</v>
      </c>
      <c r="B13" s="580"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449"/>
      <c r="B14" s="580" t="s">
        <v>82</v>
      </c>
      <c r="C14" s="586"/>
      <c r="D14" s="586"/>
      <c r="E14" s="586"/>
      <c r="F14" s="586"/>
      <c r="G14" s="586"/>
      <c r="H14" s="586"/>
      <c r="I14" s="586"/>
      <c r="J14" s="586"/>
      <c r="K14" s="586"/>
      <c r="L14" s="586"/>
      <c r="M14" s="586"/>
      <c r="N14" s="586"/>
      <c r="O14" s="102"/>
      <c r="P14" s="102"/>
      <c r="Q14" s="102"/>
      <c r="R14" s="102"/>
      <c r="S14" s="102"/>
      <c r="T14" s="102"/>
      <c r="U14" s="102"/>
      <c r="V14" s="35"/>
      <c r="W14" s="35"/>
      <c r="X14" s="35"/>
      <c r="Y14" s="35"/>
      <c r="Z14" s="35"/>
      <c r="AA14" s="35"/>
      <c r="AB14" s="35"/>
      <c r="AC14" s="35"/>
      <c r="AD14" s="35"/>
    </row>
    <row r="15" spans="1:21" ht="21" customHeight="1">
      <c r="A15" s="1449" t="s">
        <v>84</v>
      </c>
      <c r="B15" s="580"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449"/>
      <c r="B16" s="580" t="s">
        <v>82</v>
      </c>
      <c r="C16" s="102"/>
      <c r="D16" s="102"/>
      <c r="E16" s="102"/>
      <c r="F16" s="102"/>
      <c r="G16" s="102"/>
      <c r="H16" s="102"/>
      <c r="I16" s="102"/>
      <c r="J16" s="102"/>
      <c r="K16" s="102"/>
      <c r="L16" s="102"/>
      <c r="M16" s="102"/>
      <c r="N16" s="102"/>
      <c r="O16" s="102"/>
      <c r="P16" s="102"/>
      <c r="Q16" s="102"/>
      <c r="R16" s="592"/>
      <c r="S16" s="592"/>
      <c r="T16" s="592"/>
      <c r="U16" s="102"/>
      <c r="V16" s="593"/>
      <c r="W16" s="593"/>
      <c r="X16" s="593"/>
      <c r="Y16" s="593"/>
      <c r="Z16" s="593"/>
      <c r="AA16" s="593"/>
      <c r="AB16" s="593"/>
      <c r="AC16" s="593"/>
      <c r="AD16" s="593"/>
      <c r="AE16" s="593"/>
      <c r="AF16" s="593"/>
    </row>
    <row r="17" spans="1:21" ht="33.75" customHeight="1">
      <c r="A17" s="1449" t="s">
        <v>85</v>
      </c>
      <c r="B17" s="580" t="s">
        <v>81</v>
      </c>
      <c r="C17" s="601"/>
      <c r="D17" s="601"/>
      <c r="E17" s="601"/>
      <c r="F17" s="601"/>
      <c r="G17" s="601"/>
      <c r="H17" s="601"/>
      <c r="I17" s="601"/>
      <c r="J17" s="601"/>
      <c r="K17" s="587"/>
      <c r="L17" s="587"/>
      <c r="M17" s="587"/>
      <c r="N17" s="587"/>
      <c r="O17" s="587"/>
      <c r="P17" s="587"/>
      <c r="Q17" s="587"/>
      <c r="R17" s="587"/>
      <c r="S17" s="587"/>
      <c r="T17" s="587"/>
      <c r="U17" s="587"/>
    </row>
    <row r="18" spans="1:22" ht="21" customHeight="1">
      <c r="A18" s="1449"/>
      <c r="B18" s="580" t="s">
        <v>82</v>
      </c>
      <c r="C18" s="602"/>
      <c r="D18" s="602"/>
      <c r="E18" s="602"/>
      <c r="F18" s="602"/>
      <c r="G18" s="602"/>
      <c r="H18" s="602"/>
      <c r="I18" s="602"/>
      <c r="J18" s="602"/>
      <c r="K18" s="102"/>
      <c r="L18" s="102"/>
      <c r="M18" s="102"/>
      <c r="N18" s="102"/>
      <c r="O18" s="102"/>
      <c r="P18" s="102"/>
      <c r="Q18" s="102"/>
      <c r="R18" s="102"/>
      <c r="S18" s="102"/>
      <c r="T18" s="102"/>
      <c r="U18" s="102"/>
      <c r="V18" s="597" t="s">
        <v>424</v>
      </c>
    </row>
    <row r="19" spans="1:21" ht="21" customHeight="1">
      <c r="A19" s="1449" t="s">
        <v>86</v>
      </c>
      <c r="B19" s="580" t="s">
        <v>81</v>
      </c>
      <c r="C19" s="588"/>
      <c r="D19" s="588"/>
      <c r="E19" s="588"/>
      <c r="F19" s="588"/>
      <c r="G19" s="588"/>
      <c r="H19" s="592"/>
      <c r="I19" s="592"/>
      <c r="J19" s="592"/>
      <c r="K19" s="592"/>
      <c r="L19" s="594"/>
      <c r="M19" s="594"/>
      <c r="N19" s="594"/>
      <c r="O19" s="594"/>
      <c r="P19" s="594"/>
      <c r="Q19" s="594"/>
      <c r="R19" s="594"/>
      <c r="S19" s="594"/>
      <c r="T19" s="594"/>
      <c r="U19" s="586"/>
    </row>
    <row r="20" spans="1:21" ht="16.5" customHeight="1">
      <c r="A20" s="1449"/>
      <c r="B20" s="580" t="s">
        <v>82</v>
      </c>
      <c r="C20" s="589"/>
      <c r="D20" s="589"/>
      <c r="E20" s="589"/>
      <c r="F20" s="589"/>
      <c r="G20" s="589"/>
      <c r="H20" s="589"/>
      <c r="I20" s="589"/>
      <c r="J20" s="589"/>
      <c r="K20" s="589"/>
      <c r="L20" s="589"/>
      <c r="M20" s="589"/>
      <c r="N20" s="589"/>
      <c r="O20" s="589"/>
      <c r="P20" s="592"/>
      <c r="Q20" s="586"/>
      <c r="R20" s="586"/>
      <c r="S20" s="586"/>
      <c r="T20" s="586"/>
      <c r="U20" s="586"/>
    </row>
    <row r="21" spans="1:21" ht="16.5" customHeight="1">
      <c r="A21" s="1449" t="s">
        <v>87</v>
      </c>
      <c r="B21" s="580" t="s">
        <v>81</v>
      </c>
      <c r="C21" s="818"/>
      <c r="D21" s="819"/>
      <c r="E21" s="819"/>
      <c r="F21" s="819"/>
      <c r="G21" s="819"/>
      <c r="H21" s="819"/>
      <c r="I21" s="819"/>
      <c r="J21" s="819"/>
      <c r="K21" s="819"/>
      <c r="L21" s="819"/>
      <c r="M21" s="819"/>
      <c r="N21" s="830"/>
      <c r="O21" s="589"/>
      <c r="P21" s="592"/>
      <c r="Q21" s="586"/>
      <c r="R21" s="586"/>
      <c r="S21" s="586"/>
      <c r="T21" s="586"/>
      <c r="U21" s="586"/>
    </row>
    <row r="22" spans="1:21" ht="16.5" customHeight="1" thickBot="1">
      <c r="A22" s="1460"/>
      <c r="B22" s="603" t="s">
        <v>82</v>
      </c>
      <c r="C22" s="654"/>
      <c r="D22" s="820"/>
      <c r="E22" s="820"/>
      <c r="F22" s="820"/>
      <c r="G22" s="820"/>
      <c r="H22" s="820"/>
      <c r="I22" s="820"/>
      <c r="J22" s="820"/>
      <c r="K22" s="820"/>
      <c r="L22" s="820"/>
      <c r="M22" s="820"/>
      <c r="N22" s="831"/>
      <c r="O22" s="589"/>
      <c r="P22" s="592"/>
      <c r="Q22" s="586"/>
      <c r="R22" s="586"/>
      <c r="S22" s="586"/>
      <c r="T22" s="586"/>
      <c r="U22" s="586"/>
    </row>
    <row r="23" spans="1:21" ht="26.25" customHeight="1" thickTop="1">
      <c r="A23" s="1449" t="s">
        <v>105</v>
      </c>
      <c r="B23" s="580" t="s">
        <v>81</v>
      </c>
      <c r="C23" s="818"/>
      <c r="D23" s="819"/>
      <c r="E23" s="819"/>
      <c r="F23" s="819"/>
      <c r="G23" s="819"/>
      <c r="H23" s="819"/>
      <c r="I23" s="819"/>
      <c r="J23" s="819"/>
      <c r="K23" s="819"/>
      <c r="L23" s="819"/>
      <c r="M23" s="830"/>
      <c r="N23" s="654"/>
      <c r="O23" s="581"/>
      <c r="P23" s="594"/>
      <c r="Q23" s="594"/>
      <c r="R23" s="594"/>
      <c r="S23" s="594"/>
      <c r="T23" s="582"/>
      <c r="U23" s="582"/>
    </row>
    <row r="24" spans="1:21" ht="16.5" customHeight="1" thickBot="1">
      <c r="A24" s="1460"/>
      <c r="B24" s="603" t="s">
        <v>82</v>
      </c>
      <c r="C24" s="832"/>
      <c r="D24" s="833"/>
      <c r="E24" s="833"/>
      <c r="F24" s="833"/>
      <c r="G24" s="833"/>
      <c r="H24" s="833"/>
      <c r="I24" s="833"/>
      <c r="J24" s="833"/>
      <c r="K24" s="833"/>
      <c r="L24" s="833"/>
      <c r="M24" s="834"/>
      <c r="N24" s="655"/>
      <c r="O24" s="583"/>
      <c r="P24" s="583"/>
      <c r="Q24" s="583"/>
      <c r="R24" s="583"/>
      <c r="S24" s="583"/>
      <c r="T24" s="583"/>
      <c r="U24" s="583"/>
    </row>
    <row r="25" spans="1:21" ht="4.5" customHeight="1" thickTop="1">
      <c r="A25" s="604"/>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461" t="s">
        <v>137</v>
      </c>
      <c r="B26" s="1461"/>
      <c r="C26" s="1461"/>
      <c r="D26" s="1461"/>
      <c r="E26" s="1461"/>
      <c r="F26" s="1461"/>
      <c r="G26" s="1461"/>
      <c r="H26" s="1461"/>
      <c r="I26" s="1461"/>
      <c r="J26" s="1461"/>
      <c r="K26" s="1461"/>
      <c r="L26" s="1461"/>
      <c r="M26" s="1461"/>
      <c r="N26" s="1461"/>
      <c r="O26" s="1461"/>
      <c r="P26" s="1461"/>
      <c r="Q26" s="1461"/>
      <c r="R26" s="1461"/>
      <c r="S26" s="1461"/>
      <c r="T26" s="1461"/>
      <c r="U26" s="1461"/>
    </row>
    <row r="27" spans="1:21" ht="12" customHeight="1">
      <c r="A27" s="606"/>
      <c r="B27" s="607" t="s">
        <v>425</v>
      </c>
      <c r="C27" s="605"/>
      <c r="D27" s="605"/>
      <c r="E27" s="605"/>
      <c r="F27" s="605"/>
      <c r="G27" s="605"/>
      <c r="H27" s="605"/>
      <c r="I27" s="605"/>
      <c r="J27" s="605"/>
      <c r="K27" s="605"/>
      <c r="L27" s="605"/>
      <c r="M27" s="605"/>
      <c r="N27" s="605"/>
      <c r="O27" s="605"/>
      <c r="P27" s="605"/>
      <c r="Q27" s="605"/>
      <c r="R27" s="605"/>
      <c r="S27" s="605"/>
      <c r="T27" s="605"/>
      <c r="U27" s="605"/>
    </row>
    <row r="28" spans="1:21" ht="12" customHeight="1">
      <c r="A28" s="608"/>
      <c r="B28" s="607"/>
      <c r="C28" s="608"/>
      <c r="D28" s="608"/>
      <c r="E28" s="608"/>
      <c r="F28" s="608"/>
      <c r="G28" s="608"/>
      <c r="H28" s="608"/>
      <c r="I28" s="608"/>
      <c r="J28" s="608"/>
      <c r="K28" s="25"/>
      <c r="L28" s="25"/>
      <c r="M28" s="25"/>
      <c r="N28" s="25"/>
      <c r="O28" s="25"/>
      <c r="P28" s="25"/>
      <c r="Q28" s="1462" t="s">
        <v>426</v>
      </c>
      <c r="R28" s="1462"/>
      <c r="S28" s="1462"/>
      <c r="T28" s="1462"/>
      <c r="U28" s="1462"/>
    </row>
    <row r="29" spans="1:21" ht="15.75">
      <c r="A29" s="609"/>
      <c r="B29" s="609"/>
      <c r="C29" s="609"/>
      <c r="D29" s="609"/>
      <c r="E29" s="1463" t="s">
        <v>88</v>
      </c>
      <c r="F29" s="1463"/>
      <c r="G29" s="1463"/>
      <c r="H29" s="1463"/>
      <c r="I29" s="1463"/>
      <c r="J29" s="1463"/>
      <c r="K29" s="609"/>
      <c r="L29" s="609"/>
      <c r="M29" s="609"/>
      <c r="N29" s="609"/>
      <c r="O29" s="609"/>
      <c r="P29" s="609"/>
      <c r="Q29" s="1463" t="s">
        <v>1</v>
      </c>
      <c r="R29" s="1463"/>
      <c r="S29" s="1463"/>
      <c r="T29" s="1463"/>
      <c r="U29" s="1463"/>
    </row>
    <row r="30" spans="1:21" ht="15.75">
      <c r="A30" s="609"/>
      <c r="B30" s="609"/>
      <c r="C30" s="609"/>
      <c r="D30" s="609"/>
      <c r="E30" s="596"/>
      <c r="F30" s="596"/>
      <c r="G30" s="596"/>
      <c r="H30" s="596"/>
      <c r="I30" s="596"/>
      <c r="J30" s="596"/>
      <c r="K30" s="609"/>
      <c r="L30" s="609"/>
      <c r="M30" s="609"/>
      <c r="N30" s="609"/>
      <c r="O30" s="609"/>
      <c r="P30" s="609"/>
      <c r="Q30" s="596"/>
      <c r="R30" s="596"/>
      <c r="S30" s="596"/>
      <c r="T30" s="596"/>
      <c r="U30" s="596"/>
    </row>
    <row r="31" ht="18" customHeight="1"/>
    <row r="32" spans="6:21" ht="15">
      <c r="F32" s="1459" t="s">
        <v>133</v>
      </c>
      <c r="G32" s="1459"/>
      <c r="H32" s="1459"/>
      <c r="I32" s="1459"/>
      <c r="Q32" s="1459" t="s">
        <v>69</v>
      </c>
      <c r="R32" s="1459"/>
      <c r="S32" s="1459"/>
      <c r="T32" s="1459"/>
      <c r="U32" s="1459"/>
    </row>
    <row r="33" spans="9:16" ht="15">
      <c r="I33" s="132"/>
      <c r="J33" s="132"/>
      <c r="K33" s="132"/>
      <c r="L33" s="132"/>
      <c r="M33" s="132"/>
      <c r="N33" s="132"/>
      <c r="O33" s="132"/>
      <c r="P33" s="132"/>
    </row>
  </sheetData>
  <sheetProtection/>
  <mergeCells count="28">
    <mergeCell ref="A8:B8"/>
    <mergeCell ref="C8:D8"/>
    <mergeCell ref="E8:H8"/>
    <mergeCell ref="I8:M8"/>
    <mergeCell ref="A1:H1"/>
    <mergeCell ref="K1:U1"/>
    <mergeCell ref="A2:H2"/>
    <mergeCell ref="K2:U2"/>
    <mergeCell ref="A4:U4"/>
    <mergeCell ref="A5:U5"/>
    <mergeCell ref="F32:I32"/>
    <mergeCell ref="Q32:U32"/>
    <mergeCell ref="A19:A20"/>
    <mergeCell ref="A23:A24"/>
    <mergeCell ref="A26:U26"/>
    <mergeCell ref="Q28:U28"/>
    <mergeCell ref="E29:J29"/>
    <mergeCell ref="Q29:U29"/>
    <mergeCell ref="N8:Q8"/>
    <mergeCell ref="R8:U8"/>
    <mergeCell ref="A21:A22"/>
    <mergeCell ref="A6:V6"/>
    <mergeCell ref="A9:B9"/>
    <mergeCell ref="A10:B10"/>
    <mergeCell ref="A11:A12"/>
    <mergeCell ref="A13:A14"/>
    <mergeCell ref="A15:A16"/>
    <mergeCell ref="A17:A1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H31"/>
  <sheetViews>
    <sheetView zoomScalePageLayoutView="0" workbookViewId="0" topLeftCell="A4">
      <selection activeCell="E17" sqref="E17:P18"/>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464" t="s">
        <v>75</v>
      </c>
      <c r="B1" s="1464"/>
      <c r="C1" s="1464"/>
      <c r="D1" s="1464"/>
      <c r="E1" s="1464"/>
      <c r="F1" s="1464"/>
      <c r="G1" s="1464"/>
      <c r="H1" s="1464"/>
      <c r="I1" s="1464"/>
      <c r="J1" s="1464"/>
      <c r="K1" s="77"/>
      <c r="L1" s="77"/>
      <c r="M1" s="1463" t="s">
        <v>76</v>
      </c>
      <c r="N1" s="1463"/>
      <c r="O1" s="1463"/>
      <c r="P1" s="1463"/>
      <c r="Q1" s="1463"/>
      <c r="R1" s="1463"/>
      <c r="S1" s="1463"/>
      <c r="T1" s="1463"/>
      <c r="U1" s="1463"/>
      <c r="V1" s="1463"/>
      <c r="W1" s="1463"/>
    </row>
    <row r="2" spans="1:23" ht="15.75">
      <c r="A2" s="1465" t="s">
        <v>74</v>
      </c>
      <c r="B2" s="1465"/>
      <c r="C2" s="1465"/>
      <c r="D2" s="1465"/>
      <c r="E2" s="1465"/>
      <c r="F2" s="1465"/>
      <c r="G2" s="1465"/>
      <c r="H2" s="1465"/>
      <c r="I2" s="1465"/>
      <c r="J2" s="1465"/>
      <c r="K2" s="77"/>
      <c r="L2" s="77"/>
      <c r="M2" s="1466" t="s">
        <v>77</v>
      </c>
      <c r="N2" s="1466"/>
      <c r="O2" s="1466"/>
      <c r="P2" s="1466"/>
      <c r="Q2" s="1466"/>
      <c r="R2" s="1466"/>
      <c r="S2" s="1466"/>
      <c r="T2" s="1466"/>
      <c r="U2" s="1466"/>
      <c r="V2" s="1466"/>
      <c r="W2" s="1466"/>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467" t="s">
        <v>449</v>
      </c>
      <c r="B4" s="1467"/>
      <c r="C4" s="1467"/>
      <c r="D4" s="1467"/>
      <c r="E4" s="1467"/>
      <c r="F4" s="1467"/>
      <c r="G4" s="1467"/>
      <c r="H4" s="1467"/>
      <c r="I4" s="1467"/>
      <c r="J4" s="1467"/>
      <c r="K4" s="1467"/>
      <c r="L4" s="1467"/>
      <c r="M4" s="1467"/>
      <c r="N4" s="1467"/>
      <c r="O4" s="1467"/>
      <c r="P4" s="1467"/>
      <c r="Q4" s="1467"/>
      <c r="R4" s="1467"/>
      <c r="S4" s="1467"/>
      <c r="T4" s="1467"/>
      <c r="U4" s="1467"/>
      <c r="V4" s="1467"/>
      <c r="W4" s="1467"/>
    </row>
    <row r="5" spans="1:23" ht="18.75" customHeight="1">
      <c r="A5" s="1467"/>
      <c r="B5" s="1467"/>
      <c r="C5" s="1467"/>
      <c r="D5" s="1467"/>
      <c r="E5" s="1467"/>
      <c r="F5" s="1467"/>
      <c r="G5" s="1467"/>
      <c r="H5" s="1467"/>
      <c r="I5" s="1467"/>
      <c r="J5" s="1467"/>
      <c r="K5" s="1467"/>
      <c r="L5" s="1467"/>
      <c r="M5" s="1467"/>
      <c r="N5" s="1467"/>
      <c r="O5" s="1467"/>
      <c r="P5" s="1467"/>
      <c r="Q5" s="1467"/>
      <c r="R5" s="1467"/>
      <c r="S5" s="1467"/>
      <c r="T5" s="1467"/>
      <c r="U5" s="1467"/>
      <c r="V5" s="1467"/>
      <c r="W5" s="1467"/>
    </row>
    <row r="6" spans="1:24" ht="16.5">
      <c r="A6" s="1262" t="s">
        <v>604</v>
      </c>
      <c r="B6" s="1262"/>
      <c r="C6" s="1262"/>
      <c r="D6" s="1262"/>
      <c r="E6" s="1262"/>
      <c r="F6" s="1262"/>
      <c r="G6" s="1262"/>
      <c r="H6" s="1262"/>
      <c r="I6" s="1262"/>
      <c r="J6" s="1262"/>
      <c r="K6" s="1262"/>
      <c r="L6" s="1262"/>
      <c r="M6" s="1262"/>
      <c r="N6" s="1262"/>
      <c r="O6" s="1262"/>
      <c r="P6" s="1262"/>
      <c r="Q6" s="1262"/>
      <c r="R6" s="1262"/>
      <c r="S6" s="1262"/>
      <c r="T6" s="1262"/>
      <c r="U6" s="1262"/>
      <c r="V6" s="1262"/>
      <c r="W6" s="1262"/>
      <c r="X6" s="1262"/>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468" t="s">
        <v>67</v>
      </c>
      <c r="B8" s="1469"/>
      <c r="C8" s="953"/>
      <c r="D8" s="953"/>
      <c r="E8" s="1292" t="s">
        <v>497</v>
      </c>
      <c r="F8" s="1293"/>
      <c r="G8" s="1294" t="s">
        <v>498</v>
      </c>
      <c r="H8" s="1295"/>
      <c r="I8" s="1295"/>
      <c r="J8" s="1296"/>
      <c r="K8" s="1294" t="s">
        <v>146</v>
      </c>
      <c r="L8" s="1295"/>
      <c r="M8" s="1295"/>
      <c r="N8" s="1295"/>
      <c r="O8" s="1296"/>
      <c r="P8" s="1294" t="s">
        <v>147</v>
      </c>
      <c r="Q8" s="1295"/>
      <c r="R8" s="1295"/>
      <c r="S8" s="1296"/>
      <c r="T8" s="1294" t="s">
        <v>148</v>
      </c>
      <c r="U8" s="1295"/>
      <c r="V8" s="1295"/>
      <c r="W8" s="1296"/>
      <c r="X8" s="799" t="s">
        <v>524</v>
      </c>
      <c r="Y8" s="34"/>
    </row>
    <row r="9" spans="1:25" ht="18">
      <c r="A9" s="1270" t="s">
        <v>78</v>
      </c>
      <c r="B9" s="1270"/>
      <c r="C9" s="759" t="s">
        <v>499</v>
      </c>
      <c r="D9" s="759" t="s">
        <v>500</v>
      </c>
      <c r="E9" s="800" t="s">
        <v>465</v>
      </c>
      <c r="F9" s="800" t="s">
        <v>466</v>
      </c>
      <c r="G9" s="800" t="s">
        <v>467</v>
      </c>
      <c r="H9" s="801" t="s">
        <v>468</v>
      </c>
      <c r="I9" s="801" t="s">
        <v>469</v>
      </c>
      <c r="J9" s="802" t="s">
        <v>470</v>
      </c>
      <c r="K9" s="802" t="s">
        <v>501</v>
      </c>
      <c r="L9" s="802" t="s">
        <v>471</v>
      </c>
      <c r="M9" s="802" t="s">
        <v>472</v>
      </c>
      <c r="N9" s="802" t="s">
        <v>473</v>
      </c>
      <c r="O9" s="802" t="s">
        <v>502</v>
      </c>
      <c r="P9" s="802" t="s">
        <v>474</v>
      </c>
      <c r="Q9" s="802" t="s">
        <v>475</v>
      </c>
      <c r="R9" s="802" t="s">
        <v>476</v>
      </c>
      <c r="S9" s="802" t="s">
        <v>477</v>
      </c>
      <c r="T9" s="802" t="s">
        <v>503</v>
      </c>
      <c r="U9" s="802" t="s">
        <v>478</v>
      </c>
      <c r="V9" s="802" t="s">
        <v>479</v>
      </c>
      <c r="W9" s="802" t="s">
        <v>525</v>
      </c>
      <c r="X9" s="803" t="s">
        <v>526</v>
      </c>
      <c r="Y9" s="34"/>
    </row>
    <row r="10" spans="1:25" ht="15" thickBot="1">
      <c r="A10" s="1272" t="s">
        <v>79</v>
      </c>
      <c r="B10" s="1272"/>
      <c r="C10" s="621"/>
      <c r="D10" s="621"/>
      <c r="E10" s="797">
        <v>1</v>
      </c>
      <c r="F10" s="797">
        <v>2</v>
      </c>
      <c r="G10" s="797">
        <v>3</v>
      </c>
      <c r="H10" s="797">
        <v>4</v>
      </c>
      <c r="I10" s="797">
        <v>5</v>
      </c>
      <c r="J10" s="797">
        <v>6</v>
      </c>
      <c r="K10" s="797">
        <v>7</v>
      </c>
      <c r="L10" s="797">
        <v>8</v>
      </c>
      <c r="M10" s="797">
        <v>9</v>
      </c>
      <c r="N10" s="797">
        <v>10</v>
      </c>
      <c r="O10" s="797">
        <v>11</v>
      </c>
      <c r="P10" s="797">
        <v>12</v>
      </c>
      <c r="Q10" s="797">
        <v>13</v>
      </c>
      <c r="R10" s="797">
        <v>14</v>
      </c>
      <c r="S10" s="797">
        <v>15</v>
      </c>
      <c r="T10" s="797">
        <v>16</v>
      </c>
      <c r="U10" s="797">
        <v>17</v>
      </c>
      <c r="V10" s="797">
        <v>18</v>
      </c>
      <c r="W10" s="797">
        <v>19</v>
      </c>
      <c r="X10" s="798">
        <v>20</v>
      </c>
      <c r="Y10" s="34"/>
    </row>
    <row r="11" spans="1:23" ht="19.5" customHeight="1" thickTop="1">
      <c r="A11" s="1449" t="s">
        <v>80</v>
      </c>
      <c r="B11" s="580" t="s">
        <v>81</v>
      </c>
      <c r="C11" s="954"/>
      <c r="D11" s="954"/>
      <c r="E11" s="1501" t="s">
        <v>548</v>
      </c>
      <c r="F11" s="1502"/>
      <c r="G11" s="1502"/>
      <c r="H11" s="1502"/>
      <c r="I11" s="1502"/>
      <c r="J11" s="1502"/>
      <c r="K11" s="1502"/>
      <c r="L11" s="1502"/>
      <c r="M11" s="1502"/>
      <c r="N11" s="1502"/>
      <c r="O11" s="1489" t="s">
        <v>552</v>
      </c>
      <c r="P11" s="1489"/>
      <c r="V11" s="578"/>
      <c r="W11" s="581"/>
    </row>
    <row r="12" spans="1:23" ht="19.5" customHeight="1" thickBot="1">
      <c r="A12" s="1449"/>
      <c r="B12" s="580" t="s">
        <v>82</v>
      </c>
      <c r="C12" s="35"/>
      <c r="D12" s="35"/>
      <c r="O12" s="1490"/>
      <c r="P12" s="1490"/>
      <c r="R12" s="597" t="s">
        <v>607</v>
      </c>
      <c r="V12" s="102"/>
      <c r="W12" s="115"/>
    </row>
    <row r="13" spans="1:32" ht="19.5" customHeight="1" thickBot="1" thickTop="1">
      <c r="A13" s="1449" t="s">
        <v>83</v>
      </c>
      <c r="B13" s="580" t="s">
        <v>81</v>
      </c>
      <c r="C13" s="954"/>
      <c r="D13" s="954"/>
      <c r="E13" s="959"/>
      <c r="F13" s="960"/>
      <c r="G13" s="960"/>
      <c r="H13" s="1491" t="s">
        <v>613</v>
      </c>
      <c r="I13" s="1492"/>
      <c r="J13" s="1492"/>
      <c r="K13" s="1492"/>
      <c r="L13" s="1492"/>
      <c r="M13" s="1492"/>
      <c r="N13" s="1492"/>
      <c r="O13" s="1492"/>
      <c r="P13" s="1492"/>
      <c r="Q13" s="1492"/>
      <c r="R13" s="1492"/>
      <c r="S13" s="1492"/>
      <c r="T13" s="1492"/>
      <c r="U13" s="1492"/>
      <c r="V13" s="1493"/>
      <c r="W13" s="656"/>
      <c r="X13" s="35"/>
      <c r="Y13" s="35"/>
      <c r="Z13" s="35"/>
      <c r="AA13" s="35"/>
      <c r="AB13" s="35"/>
      <c r="AC13" s="35"/>
      <c r="AD13" s="35"/>
      <c r="AE13" s="35"/>
      <c r="AF13" s="35"/>
    </row>
    <row r="14" spans="1:32" ht="27" customHeight="1" thickBot="1" thickTop="1">
      <c r="A14" s="1449"/>
      <c r="B14" s="580" t="s">
        <v>82</v>
      </c>
      <c r="C14" s="35"/>
      <c r="D14" s="35"/>
      <c r="H14" s="1494"/>
      <c r="I14" s="1495"/>
      <c r="J14" s="1495"/>
      <c r="K14" s="1495"/>
      <c r="L14" s="1495"/>
      <c r="M14" s="1495"/>
      <c r="N14" s="1495"/>
      <c r="O14" s="1495"/>
      <c r="P14" s="1495"/>
      <c r="Q14" s="1495"/>
      <c r="R14" s="1495"/>
      <c r="S14" s="1495"/>
      <c r="T14" s="1495"/>
      <c r="U14" s="1495"/>
      <c r="V14" s="1496"/>
      <c r="W14" s="579"/>
      <c r="X14" s="35"/>
      <c r="Y14" s="35"/>
      <c r="Z14" s="35"/>
      <c r="AA14" s="860"/>
      <c r="AB14" s="860"/>
      <c r="AC14" s="35"/>
      <c r="AD14" s="35"/>
      <c r="AE14" s="35"/>
      <c r="AF14" s="35"/>
    </row>
    <row r="15" spans="1:28" ht="19.5" customHeight="1" thickBot="1" thickTop="1">
      <c r="A15" s="1449" t="s">
        <v>84</v>
      </c>
      <c r="B15" s="580" t="s">
        <v>81</v>
      </c>
      <c r="C15" s="956"/>
      <c r="D15" s="956"/>
      <c r="E15" s="1497" t="s">
        <v>608</v>
      </c>
      <c r="F15" s="1498"/>
      <c r="G15" s="1498"/>
      <c r="H15" s="1498"/>
      <c r="I15" s="1498"/>
      <c r="J15" s="1498"/>
      <c r="K15" s="1498"/>
      <c r="L15" s="1498"/>
      <c r="M15" s="1498"/>
      <c r="N15" s="1498"/>
      <c r="O15" s="1489" t="s">
        <v>552</v>
      </c>
      <c r="P15" s="1489"/>
      <c r="Q15" s="102"/>
      <c r="R15" s="102"/>
      <c r="S15" s="102"/>
      <c r="T15" s="102"/>
      <c r="U15" s="102"/>
      <c r="V15" s="102"/>
      <c r="W15" s="102"/>
      <c r="AA15" s="861"/>
      <c r="AB15" s="861"/>
    </row>
    <row r="16" spans="1:34" ht="19.5" customHeight="1" thickBot="1">
      <c r="A16" s="1449"/>
      <c r="B16" s="580" t="s">
        <v>82</v>
      </c>
      <c r="C16" s="956"/>
      <c r="D16" s="956"/>
      <c r="E16" s="1499"/>
      <c r="F16" s="1500"/>
      <c r="G16" s="1500"/>
      <c r="H16" s="1500"/>
      <c r="I16" s="1500"/>
      <c r="J16" s="1500"/>
      <c r="K16" s="1500"/>
      <c r="L16" s="1500"/>
      <c r="M16" s="1500"/>
      <c r="N16" s="1500"/>
      <c r="O16" s="1490"/>
      <c r="P16" s="1490"/>
      <c r="Q16" s="102"/>
      <c r="R16" s="102"/>
      <c r="S16" s="102"/>
      <c r="T16" s="592"/>
      <c r="U16" s="592"/>
      <c r="V16" s="592"/>
      <c r="W16" s="102"/>
      <c r="X16" s="593"/>
      <c r="Y16" s="593"/>
      <c r="Z16" s="593"/>
      <c r="AA16" s="593"/>
      <c r="AB16" s="593"/>
      <c r="AC16" s="593"/>
      <c r="AD16" s="593"/>
      <c r="AE16" s="593"/>
      <c r="AF16" s="593"/>
      <c r="AG16" s="593"/>
      <c r="AH16" s="593"/>
    </row>
    <row r="17" spans="1:23" ht="19.5" customHeight="1">
      <c r="A17" s="1449" t="s">
        <v>85</v>
      </c>
      <c r="B17" s="580" t="s">
        <v>81</v>
      </c>
      <c r="C17" s="956"/>
      <c r="D17" s="956"/>
      <c r="E17" s="1441" t="s">
        <v>547</v>
      </c>
      <c r="F17" s="1300"/>
      <c r="G17" s="1300"/>
      <c r="H17" s="1300"/>
      <c r="I17" s="1300"/>
      <c r="J17" s="1300"/>
      <c r="K17" s="1300"/>
      <c r="L17" s="1300"/>
      <c r="M17" s="1300"/>
      <c r="N17" s="1300"/>
      <c r="O17" s="1300"/>
      <c r="P17" s="1300"/>
      <c r="Q17" s="587"/>
      <c r="R17" s="587"/>
      <c r="S17" s="587"/>
      <c r="T17" s="587"/>
      <c r="U17" s="587"/>
      <c r="V17" s="587"/>
      <c r="W17" s="587"/>
    </row>
    <row r="18" spans="1:23" ht="19.5" customHeight="1" thickBot="1">
      <c r="A18" s="1449"/>
      <c r="B18" s="580" t="s">
        <v>82</v>
      </c>
      <c r="C18" s="956"/>
      <c r="D18" s="956"/>
      <c r="E18" s="1442"/>
      <c r="F18" s="1301"/>
      <c r="G18" s="1301"/>
      <c r="H18" s="1301"/>
      <c r="I18" s="1301"/>
      <c r="J18" s="1301"/>
      <c r="K18" s="1301"/>
      <c r="L18" s="1301"/>
      <c r="M18" s="1301"/>
      <c r="N18" s="1301"/>
      <c r="O18" s="1301"/>
      <c r="P18" s="1301"/>
      <c r="Q18" s="597" t="s">
        <v>607</v>
      </c>
      <c r="R18" s="102"/>
      <c r="S18" s="102"/>
      <c r="T18" s="102"/>
      <c r="U18" s="102"/>
      <c r="V18" s="102"/>
      <c r="W18" s="102"/>
    </row>
    <row r="19" spans="1:23" ht="19.5" customHeight="1">
      <c r="A19" s="1449" t="s">
        <v>86</v>
      </c>
      <c r="B19" s="580" t="s">
        <v>81</v>
      </c>
      <c r="C19" s="1485" t="s">
        <v>606</v>
      </c>
      <c r="D19" s="1486"/>
      <c r="E19" s="1486"/>
      <c r="F19" s="1486"/>
      <c r="G19" s="1486"/>
      <c r="H19" s="1486"/>
      <c r="I19" s="1486"/>
      <c r="J19" s="1486"/>
      <c r="K19" s="1486"/>
      <c r="L19" s="1486"/>
      <c r="M19" s="1486"/>
      <c r="N19" s="1486"/>
      <c r="O19" s="1486"/>
      <c r="P19" s="1486"/>
      <c r="Q19" s="1486"/>
      <c r="T19" s="594"/>
      <c r="U19" s="594"/>
      <c r="V19" s="594"/>
      <c r="W19" s="586"/>
    </row>
    <row r="20" spans="1:23" ht="19.5" customHeight="1" thickBot="1">
      <c r="A20" s="1449"/>
      <c r="B20" s="580" t="s">
        <v>82</v>
      </c>
      <c r="C20" s="1487"/>
      <c r="D20" s="1488"/>
      <c r="E20" s="1488"/>
      <c r="F20" s="1488"/>
      <c r="G20" s="1488"/>
      <c r="H20" s="1488"/>
      <c r="I20" s="1488"/>
      <c r="J20" s="1488"/>
      <c r="K20" s="1488"/>
      <c r="L20" s="1488"/>
      <c r="M20" s="1488"/>
      <c r="N20" s="1488"/>
      <c r="O20" s="1488"/>
      <c r="P20" s="1488"/>
      <c r="Q20" s="1488"/>
      <c r="T20" s="586"/>
      <c r="U20" s="586"/>
      <c r="V20" s="586"/>
      <c r="W20" s="586"/>
    </row>
    <row r="21" spans="1:23" ht="19.5" customHeight="1">
      <c r="A21" s="1449" t="s">
        <v>87</v>
      </c>
      <c r="B21" s="580" t="s">
        <v>81</v>
      </c>
      <c r="C21" s="955"/>
      <c r="D21" s="955"/>
      <c r="E21" s="821"/>
      <c r="F21" s="822"/>
      <c r="G21" s="822"/>
      <c r="H21" s="822"/>
      <c r="I21" s="822"/>
      <c r="J21" s="822"/>
      <c r="K21" s="822"/>
      <c r="L21" s="823"/>
      <c r="M21" s="581"/>
      <c r="N21" s="581"/>
      <c r="O21" s="581"/>
      <c r="P21" s="581"/>
      <c r="Q21" s="581"/>
      <c r="R21" s="594"/>
      <c r="S21" s="594"/>
      <c r="T21" s="594"/>
      <c r="U21" s="594"/>
      <c r="V21" s="582"/>
      <c r="W21" s="582"/>
    </row>
    <row r="22" spans="1:23" ht="19.5" customHeight="1" thickBot="1">
      <c r="A22" s="1460"/>
      <c r="B22" s="603" t="s">
        <v>82</v>
      </c>
      <c r="C22" s="956"/>
      <c r="D22" s="956"/>
      <c r="E22" s="824"/>
      <c r="F22" s="825"/>
      <c r="G22" s="825"/>
      <c r="H22" s="825"/>
      <c r="I22" s="825"/>
      <c r="J22" s="825"/>
      <c r="K22" s="825"/>
      <c r="L22" s="826"/>
      <c r="M22" s="583"/>
      <c r="N22" s="583"/>
      <c r="O22" s="583"/>
      <c r="P22" s="583"/>
      <c r="Q22" s="583"/>
      <c r="R22" s="583"/>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461" t="s">
        <v>137</v>
      </c>
      <c r="B24" s="1461"/>
      <c r="C24" s="1461"/>
      <c r="D24" s="1461"/>
      <c r="E24" s="1461"/>
      <c r="F24" s="1461"/>
      <c r="G24" s="1461"/>
      <c r="H24" s="1461"/>
      <c r="I24" s="1461"/>
      <c r="J24" s="1461"/>
      <c r="K24" s="1461"/>
      <c r="L24" s="1461"/>
      <c r="M24" s="1461"/>
      <c r="N24" s="1461"/>
      <c r="O24" s="1461"/>
      <c r="P24" s="1461"/>
      <c r="Q24" s="1461"/>
      <c r="R24" s="1461"/>
      <c r="S24" s="1461"/>
      <c r="T24" s="1461"/>
      <c r="U24" s="1461"/>
      <c r="V24" s="1461"/>
      <c r="W24" s="1461"/>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462" t="s">
        <v>426</v>
      </c>
      <c r="T26" s="1462"/>
      <c r="U26" s="1462"/>
      <c r="V26" s="1462"/>
      <c r="W26" s="1462"/>
    </row>
    <row r="27" spans="1:23" ht="15.75">
      <c r="A27" s="609"/>
      <c r="B27" s="609"/>
      <c r="C27" s="609"/>
      <c r="D27" s="609"/>
      <c r="E27" s="609"/>
      <c r="F27" s="609"/>
      <c r="G27" s="1463" t="s">
        <v>88</v>
      </c>
      <c r="H27" s="1463"/>
      <c r="I27" s="1463"/>
      <c r="J27" s="1463"/>
      <c r="K27" s="1463"/>
      <c r="L27" s="1463"/>
      <c r="M27" s="609"/>
      <c r="N27" s="609"/>
      <c r="O27" s="609"/>
      <c r="P27" s="609"/>
      <c r="Q27" s="609"/>
      <c r="R27" s="609"/>
      <c r="S27" s="1463" t="s">
        <v>1</v>
      </c>
      <c r="T27" s="1463"/>
      <c r="U27" s="1463"/>
      <c r="V27" s="1463"/>
      <c r="W27" s="1463"/>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459" t="s">
        <v>133</v>
      </c>
      <c r="I30" s="1459"/>
      <c r="J30" s="1459"/>
      <c r="K30" s="1459"/>
      <c r="S30" s="1459" t="s">
        <v>69</v>
      </c>
      <c r="T30" s="1459"/>
      <c r="U30" s="1459"/>
      <c r="V30" s="1459"/>
      <c r="W30" s="1459"/>
    </row>
    <row r="31" spans="11:18" ht="15">
      <c r="K31" s="132"/>
      <c r="L31" s="132"/>
      <c r="M31" s="132"/>
      <c r="N31" s="132"/>
      <c r="O31" s="132"/>
      <c r="P31" s="132"/>
      <c r="Q31" s="132"/>
      <c r="R31" s="132"/>
    </row>
  </sheetData>
  <sheetProtection/>
  <mergeCells count="34">
    <mergeCell ref="P8:S8"/>
    <mergeCell ref="A9:B9"/>
    <mergeCell ref="A8:B8"/>
    <mergeCell ref="E8:F8"/>
    <mergeCell ref="G8:J8"/>
    <mergeCell ref="E15:N16"/>
    <mergeCell ref="E11:N11"/>
    <mergeCell ref="A11:A12"/>
    <mergeCell ref="K8:O8"/>
    <mergeCell ref="A10:B10"/>
    <mergeCell ref="A1:J1"/>
    <mergeCell ref="M1:W1"/>
    <mergeCell ref="A2:J2"/>
    <mergeCell ref="M2:W2"/>
    <mergeCell ref="A4:W4"/>
    <mergeCell ref="A6:X6"/>
    <mergeCell ref="A5:W5"/>
    <mergeCell ref="C19:Q20"/>
    <mergeCell ref="E17:P18"/>
    <mergeCell ref="O15:P16"/>
    <mergeCell ref="O11:P12"/>
    <mergeCell ref="A13:A14"/>
    <mergeCell ref="A15:A16"/>
    <mergeCell ref="H13:V14"/>
    <mergeCell ref="S26:W26"/>
    <mergeCell ref="T8:W8"/>
    <mergeCell ref="A17:A18"/>
    <mergeCell ref="H30:K30"/>
    <mergeCell ref="S30:W30"/>
    <mergeCell ref="A19:A20"/>
    <mergeCell ref="A21:A22"/>
    <mergeCell ref="A24:W24"/>
    <mergeCell ref="G27:L27"/>
    <mergeCell ref="S27:W2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I31"/>
  <sheetViews>
    <sheetView zoomScalePageLayoutView="0" workbookViewId="0" topLeftCell="A4">
      <selection activeCell="T17" sqref="T17"/>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464" t="s">
        <v>75</v>
      </c>
      <c r="B1" s="1464"/>
      <c r="C1" s="1464"/>
      <c r="D1" s="1464"/>
      <c r="E1" s="1464"/>
      <c r="F1" s="1464"/>
      <c r="G1" s="1464"/>
      <c r="H1" s="1464"/>
      <c r="I1" s="1464"/>
      <c r="J1" s="1464"/>
      <c r="K1" s="77"/>
      <c r="L1" s="77"/>
      <c r="M1" s="1463" t="s">
        <v>76</v>
      </c>
      <c r="N1" s="1463"/>
      <c r="O1" s="1463"/>
      <c r="P1" s="1463"/>
      <c r="Q1" s="1463"/>
      <c r="R1" s="1463"/>
      <c r="S1" s="1463"/>
      <c r="T1" s="1463"/>
      <c r="U1" s="1463"/>
      <c r="V1" s="1463"/>
      <c r="W1" s="1463"/>
    </row>
    <row r="2" spans="1:23" ht="15.75">
      <c r="A2" s="1465" t="s">
        <v>74</v>
      </c>
      <c r="B2" s="1465"/>
      <c r="C2" s="1465"/>
      <c r="D2" s="1465"/>
      <c r="E2" s="1465"/>
      <c r="F2" s="1465"/>
      <c r="G2" s="1465"/>
      <c r="H2" s="1465"/>
      <c r="I2" s="1465"/>
      <c r="J2" s="1465"/>
      <c r="K2" s="77"/>
      <c r="L2" s="77"/>
      <c r="M2" s="1466" t="s">
        <v>77</v>
      </c>
      <c r="N2" s="1466"/>
      <c r="O2" s="1466"/>
      <c r="P2" s="1466"/>
      <c r="Q2" s="1466"/>
      <c r="R2" s="1466"/>
      <c r="S2" s="1466"/>
      <c r="T2" s="1466"/>
      <c r="U2" s="1466"/>
      <c r="V2" s="1466"/>
      <c r="W2" s="1466"/>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467" t="s">
        <v>449</v>
      </c>
      <c r="B4" s="1467"/>
      <c r="C4" s="1467"/>
      <c r="D4" s="1467"/>
      <c r="E4" s="1467"/>
      <c r="F4" s="1467"/>
      <c r="G4" s="1467"/>
      <c r="H4" s="1467"/>
      <c r="I4" s="1467"/>
      <c r="J4" s="1467"/>
      <c r="K4" s="1467"/>
      <c r="L4" s="1467"/>
      <c r="M4" s="1467"/>
      <c r="N4" s="1467"/>
      <c r="O4" s="1467"/>
      <c r="P4" s="1467"/>
      <c r="Q4" s="1467"/>
      <c r="R4" s="1467"/>
      <c r="S4" s="1467"/>
      <c r="T4" s="1467"/>
      <c r="U4" s="1467"/>
      <c r="V4" s="1467"/>
      <c r="W4" s="1467"/>
    </row>
    <row r="5" spans="1:23" ht="18.75" customHeight="1">
      <c r="A5" s="1467"/>
      <c r="B5" s="1467"/>
      <c r="C5" s="1467"/>
      <c r="D5" s="1467"/>
      <c r="E5" s="1467"/>
      <c r="F5" s="1467"/>
      <c r="G5" s="1467"/>
      <c r="H5" s="1467"/>
      <c r="I5" s="1467"/>
      <c r="J5" s="1467"/>
      <c r="K5" s="1467"/>
      <c r="L5" s="1467"/>
      <c r="M5" s="1467"/>
      <c r="N5" s="1467"/>
      <c r="O5" s="1467"/>
      <c r="P5" s="1467"/>
      <c r="Q5" s="1467"/>
      <c r="R5" s="1467"/>
      <c r="S5" s="1467"/>
      <c r="T5" s="1467"/>
      <c r="U5" s="1467"/>
      <c r="V5" s="1467"/>
      <c r="W5" s="1467"/>
    </row>
    <row r="6" spans="1:24" ht="16.5">
      <c r="A6" s="1262" t="s">
        <v>604</v>
      </c>
      <c r="B6" s="1262"/>
      <c r="C6" s="1262"/>
      <c r="D6" s="1262"/>
      <c r="E6" s="1262"/>
      <c r="F6" s="1262"/>
      <c r="G6" s="1262"/>
      <c r="H6" s="1262"/>
      <c r="I6" s="1262"/>
      <c r="J6" s="1262"/>
      <c r="K6" s="1262"/>
      <c r="L6" s="1262"/>
      <c r="M6" s="1262"/>
      <c r="N6" s="1262"/>
      <c r="O6" s="1262"/>
      <c r="P6" s="1262"/>
      <c r="Q6" s="1262"/>
      <c r="R6" s="1262"/>
      <c r="S6" s="1262"/>
      <c r="T6" s="1262"/>
      <c r="U6" s="1262"/>
      <c r="V6" s="1262"/>
      <c r="W6" s="1262"/>
      <c r="X6" s="1262"/>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468" t="s">
        <v>67</v>
      </c>
      <c r="B8" s="1469"/>
      <c r="C8" s="1511" t="s">
        <v>497</v>
      </c>
      <c r="D8" s="1512"/>
      <c r="E8" s="1512"/>
      <c r="F8" s="1513"/>
      <c r="G8" s="1294" t="s">
        <v>498</v>
      </c>
      <c r="H8" s="1295"/>
      <c r="I8" s="1295"/>
      <c r="J8" s="1296"/>
      <c r="K8" s="1294" t="s">
        <v>146</v>
      </c>
      <c r="L8" s="1295"/>
      <c r="M8" s="1295"/>
      <c r="N8" s="1295"/>
      <c r="O8" s="1296"/>
      <c r="P8" s="1294" t="s">
        <v>147</v>
      </c>
      <c r="Q8" s="1295"/>
      <c r="R8" s="1295"/>
      <c r="S8" s="1296"/>
      <c r="T8" s="1294" t="s">
        <v>148</v>
      </c>
      <c r="U8" s="1295"/>
      <c r="V8" s="1295"/>
      <c r="W8" s="1296"/>
      <c r="X8" s="799" t="s">
        <v>524</v>
      </c>
      <c r="Y8" s="34"/>
    </row>
    <row r="9" spans="1:25" ht="18">
      <c r="A9" s="1270" t="s">
        <v>78</v>
      </c>
      <c r="B9" s="1270"/>
      <c r="C9" s="759" t="s">
        <v>499</v>
      </c>
      <c r="D9" s="759" t="s">
        <v>500</v>
      </c>
      <c r="E9" s="800" t="s">
        <v>465</v>
      </c>
      <c r="F9" s="800" t="s">
        <v>466</v>
      </c>
      <c r="G9" s="800" t="s">
        <v>467</v>
      </c>
      <c r="H9" s="801" t="s">
        <v>468</v>
      </c>
      <c r="I9" s="801" t="s">
        <v>469</v>
      </c>
      <c r="J9" s="802" t="s">
        <v>470</v>
      </c>
      <c r="K9" s="802" t="s">
        <v>501</v>
      </c>
      <c r="L9" s="802" t="s">
        <v>471</v>
      </c>
      <c r="M9" s="802" t="s">
        <v>472</v>
      </c>
      <c r="N9" s="802" t="s">
        <v>473</v>
      </c>
      <c r="O9" s="802" t="s">
        <v>502</v>
      </c>
      <c r="P9" s="802" t="s">
        <v>474</v>
      </c>
      <c r="Q9" s="802" t="s">
        <v>475</v>
      </c>
      <c r="R9" s="802" t="s">
        <v>476</v>
      </c>
      <c r="S9" s="802" t="s">
        <v>477</v>
      </c>
      <c r="T9" s="802" t="s">
        <v>503</v>
      </c>
      <c r="U9" s="802" t="s">
        <v>478</v>
      </c>
      <c r="V9" s="802" t="s">
        <v>479</v>
      </c>
      <c r="W9" s="802" t="s">
        <v>525</v>
      </c>
      <c r="X9" s="803" t="s">
        <v>526</v>
      </c>
      <c r="Y9" s="34"/>
    </row>
    <row r="10" spans="1:25" ht="15" thickBot="1">
      <c r="A10" s="1272" t="s">
        <v>79</v>
      </c>
      <c r="B10" s="1272"/>
      <c r="C10" s="621"/>
      <c r="D10" s="621"/>
      <c r="E10" s="797">
        <v>1</v>
      </c>
      <c r="F10" s="797">
        <v>2</v>
      </c>
      <c r="G10" s="797">
        <v>3</v>
      </c>
      <c r="H10" s="797">
        <v>4</v>
      </c>
      <c r="I10" s="797">
        <v>5</v>
      </c>
      <c r="J10" s="797">
        <v>6</v>
      </c>
      <c r="K10" s="797">
        <v>7</v>
      </c>
      <c r="L10" s="797">
        <v>8</v>
      </c>
      <c r="M10" s="797">
        <v>9</v>
      </c>
      <c r="N10" s="797">
        <v>10</v>
      </c>
      <c r="O10" s="797">
        <v>11</v>
      </c>
      <c r="P10" s="797">
        <v>12</v>
      </c>
      <c r="Q10" s="797">
        <v>13</v>
      </c>
      <c r="R10" s="797">
        <v>14</v>
      </c>
      <c r="S10" s="797">
        <v>15</v>
      </c>
      <c r="T10" s="797">
        <v>16</v>
      </c>
      <c r="U10" s="797">
        <v>17</v>
      </c>
      <c r="V10" s="797">
        <v>18</v>
      </c>
      <c r="W10" s="797">
        <v>19</v>
      </c>
      <c r="X10" s="798">
        <v>20</v>
      </c>
      <c r="Y10" s="34"/>
    </row>
    <row r="11" spans="1:35" ht="22.5" customHeight="1" thickTop="1">
      <c r="A11" s="1449" t="s">
        <v>80</v>
      </c>
      <c r="B11" s="580" t="s">
        <v>81</v>
      </c>
      <c r="C11" s="956"/>
      <c r="D11" s="956"/>
      <c r="E11" s="1503" t="s">
        <v>595</v>
      </c>
      <c r="F11" s="1504"/>
      <c r="G11" s="1504"/>
      <c r="H11" s="1504"/>
      <c r="I11" s="1504"/>
      <c r="J11" s="1504"/>
      <c r="K11" s="1504"/>
      <c r="L11" s="1504"/>
      <c r="M11" s="1504"/>
      <c r="N11" s="1504"/>
      <c r="O11" s="935"/>
      <c r="P11" s="935"/>
      <c r="Q11" s="935"/>
      <c r="R11" s="935"/>
      <c r="S11" s="935"/>
      <c r="T11" s="935"/>
      <c r="U11" s="935"/>
      <c r="V11" s="835"/>
      <c r="W11" s="835"/>
      <c r="Z11" s="1509"/>
      <c r="AA11" s="1510"/>
      <c r="AB11" s="1510"/>
      <c r="AC11" s="1510"/>
      <c r="AD11" s="1510"/>
      <c r="AE11" s="1510"/>
      <c r="AF11" s="1510"/>
      <c r="AG11" s="1510"/>
      <c r="AH11" s="1510"/>
      <c r="AI11" s="1510"/>
    </row>
    <row r="12" spans="1:23" ht="18.75" customHeight="1">
      <c r="A12" s="1449"/>
      <c r="B12" s="580" t="s">
        <v>82</v>
      </c>
      <c r="C12" s="954"/>
      <c r="D12" s="954"/>
      <c r="E12" s="1505"/>
      <c r="F12" s="1506"/>
      <c r="G12" s="1506"/>
      <c r="H12" s="1506"/>
      <c r="I12" s="1506"/>
      <c r="J12" s="1506"/>
      <c r="K12" s="1506"/>
      <c r="L12" s="1506"/>
      <c r="M12" s="1506"/>
      <c r="N12" s="1506"/>
      <c r="O12" s="857"/>
      <c r="P12" s="857"/>
      <c r="Q12" s="857"/>
      <c r="R12" s="857"/>
      <c r="S12" s="857"/>
      <c r="T12" s="857"/>
      <c r="U12" s="857"/>
      <c r="V12" s="634"/>
      <c r="W12" s="634"/>
    </row>
    <row r="13" spans="1:32" ht="21.75" customHeight="1" thickBot="1">
      <c r="A13" s="1449" t="s">
        <v>83</v>
      </c>
      <c r="B13" s="580" t="s">
        <v>81</v>
      </c>
      <c r="C13" s="580"/>
      <c r="D13" s="580"/>
      <c r="E13" s="102"/>
      <c r="F13" s="102"/>
      <c r="G13" s="102"/>
      <c r="H13" s="102"/>
      <c r="I13" s="102"/>
      <c r="J13" s="102"/>
      <c r="K13" s="102"/>
      <c r="L13" s="102"/>
      <c r="M13" s="102"/>
      <c r="N13" s="102"/>
      <c r="O13" s="102"/>
      <c r="P13" s="102"/>
      <c r="Q13" s="102"/>
      <c r="R13" s="102"/>
      <c r="S13" s="102"/>
      <c r="T13" s="102"/>
      <c r="U13" s="102"/>
      <c r="V13" s="102"/>
      <c r="W13" s="102"/>
      <c r="X13" s="35"/>
      <c r="Y13" s="35"/>
      <c r="Z13" s="35"/>
      <c r="AA13" s="35"/>
      <c r="AB13" s="35"/>
      <c r="AC13" s="35"/>
      <c r="AD13" s="35"/>
      <c r="AE13" s="35"/>
      <c r="AF13" s="35"/>
    </row>
    <row r="14" spans="1:35" ht="16.5" customHeight="1" thickBot="1" thickTop="1">
      <c r="A14" s="1449"/>
      <c r="B14" s="580" t="s">
        <v>82</v>
      </c>
      <c r="C14" s="956"/>
      <c r="D14" s="956"/>
      <c r="E14" s="1514"/>
      <c r="F14" s="1515"/>
      <c r="G14" s="1515"/>
      <c r="H14" s="1515"/>
      <c r="I14" s="1515"/>
      <c r="J14" s="1515"/>
      <c r="K14" s="1515"/>
      <c r="L14" s="1515"/>
      <c r="M14" s="1515"/>
      <c r="N14" s="1515"/>
      <c r="O14" s="1515"/>
      <c r="P14" s="1515"/>
      <c r="Q14" s="1515"/>
      <c r="R14" s="1515"/>
      <c r="S14" s="1515"/>
      <c r="T14" s="1515"/>
      <c r="U14" s="102"/>
      <c r="V14" s="102"/>
      <c r="W14" s="102"/>
      <c r="X14" s="35"/>
      <c r="Y14" s="35"/>
      <c r="Z14" s="1507"/>
      <c r="AA14" s="1508"/>
      <c r="AB14" s="1508"/>
      <c r="AC14" s="1508"/>
      <c r="AD14" s="1508"/>
      <c r="AE14" s="1508"/>
      <c r="AF14" s="1508"/>
      <c r="AG14" s="1508"/>
      <c r="AH14" s="1508"/>
      <c r="AI14" s="1508"/>
    </row>
    <row r="15" spans="1:23" ht="21" customHeight="1">
      <c r="A15" s="1449" t="s">
        <v>84</v>
      </c>
      <c r="B15" s="580" t="s">
        <v>81</v>
      </c>
      <c r="C15" s="1485" t="s">
        <v>573</v>
      </c>
      <c r="D15" s="1486"/>
      <c r="E15" s="1486"/>
      <c r="F15" s="1486"/>
      <c r="G15" s="1486"/>
      <c r="H15" s="1486"/>
      <c r="I15" s="1486"/>
      <c r="J15" s="1486"/>
      <c r="K15" s="1486"/>
      <c r="L15" s="1486"/>
      <c r="M15" s="1486"/>
      <c r="N15" s="1486"/>
      <c r="O15" s="1486"/>
      <c r="P15" s="1486"/>
      <c r="Q15" s="1486"/>
      <c r="T15" s="102"/>
      <c r="U15" s="102"/>
      <c r="V15" s="102"/>
      <c r="W15" s="102"/>
    </row>
    <row r="16" spans="1:34" ht="16.5" customHeight="1" thickBot="1">
      <c r="A16" s="1449"/>
      <c r="B16" s="580" t="s">
        <v>82</v>
      </c>
      <c r="C16" s="1487"/>
      <c r="D16" s="1488"/>
      <c r="E16" s="1488"/>
      <c r="F16" s="1488"/>
      <c r="G16" s="1488"/>
      <c r="H16" s="1488"/>
      <c r="I16" s="1488"/>
      <c r="J16" s="1488"/>
      <c r="K16" s="1488"/>
      <c r="L16" s="1488"/>
      <c r="M16" s="1488"/>
      <c r="N16" s="1488"/>
      <c r="O16" s="1488"/>
      <c r="P16" s="1488"/>
      <c r="Q16" s="1488"/>
      <c r="T16" s="585"/>
      <c r="U16" s="585"/>
      <c r="V16" s="585"/>
      <c r="W16" s="102"/>
      <c r="X16" s="593"/>
      <c r="Y16" s="593"/>
      <c r="Z16" s="593"/>
      <c r="AA16" s="593"/>
      <c r="AB16" s="593"/>
      <c r="AC16" s="593"/>
      <c r="AD16" s="593"/>
      <c r="AE16" s="593"/>
      <c r="AF16" s="593"/>
      <c r="AG16" s="593"/>
      <c r="AH16" s="593"/>
    </row>
    <row r="17" spans="1:23" ht="33.75" customHeight="1">
      <c r="A17" s="1449" t="s">
        <v>85</v>
      </c>
      <c r="B17" s="580" t="s">
        <v>81</v>
      </c>
      <c r="C17" s="955"/>
      <c r="D17" s="955"/>
      <c r="E17" s="836"/>
      <c r="F17" s="631"/>
      <c r="G17" s="631"/>
      <c r="H17" s="631"/>
      <c r="I17" s="631"/>
      <c r="J17" s="631"/>
      <c r="K17" s="631"/>
      <c r="L17" s="631"/>
      <c r="M17" s="631"/>
      <c r="N17" s="631"/>
      <c r="O17" s="631"/>
      <c r="P17" s="631"/>
      <c r="Q17" s="631"/>
      <c r="R17" s="631"/>
      <c r="S17" s="631"/>
      <c r="T17" s="631"/>
      <c r="U17" s="631"/>
      <c r="V17" s="631"/>
      <c r="W17" s="632"/>
    </row>
    <row r="18" spans="1:24" ht="21" customHeight="1" thickBot="1">
      <c r="A18" s="1449"/>
      <c r="B18" s="580" t="s">
        <v>82</v>
      </c>
      <c r="C18" s="954"/>
      <c r="D18" s="954"/>
      <c r="E18" s="856"/>
      <c r="F18" s="857"/>
      <c r="G18" s="857"/>
      <c r="H18" s="857"/>
      <c r="I18" s="857"/>
      <c r="J18" s="857"/>
      <c r="K18" s="857"/>
      <c r="L18" s="857"/>
      <c r="M18" s="857"/>
      <c r="N18" s="857"/>
      <c r="O18" s="857"/>
      <c r="P18" s="857"/>
      <c r="Q18" s="857"/>
      <c r="R18" s="857"/>
      <c r="S18" s="858"/>
      <c r="T18" s="634"/>
      <c r="U18" s="634"/>
      <c r="V18" s="634"/>
      <c r="W18" s="635"/>
      <c r="X18" s="597" t="s">
        <v>424</v>
      </c>
    </row>
    <row r="19" spans="1:23" ht="21" customHeight="1" thickBot="1" thickTop="1">
      <c r="A19" s="1449" t="s">
        <v>86</v>
      </c>
      <c r="B19" s="580" t="s">
        <v>81</v>
      </c>
      <c r="C19" s="956"/>
      <c r="D19" s="956"/>
      <c r="E19" s="1507" t="s">
        <v>553</v>
      </c>
      <c r="F19" s="1508"/>
      <c r="G19" s="1508"/>
      <c r="H19" s="1508"/>
      <c r="I19" s="1508"/>
      <c r="J19" s="1508"/>
      <c r="K19" s="1508"/>
      <c r="L19" s="1508"/>
      <c r="M19" s="1508"/>
      <c r="N19" s="1508"/>
      <c r="Q19" s="597" t="s">
        <v>603</v>
      </c>
      <c r="T19" s="594"/>
      <c r="U19" s="594"/>
      <c r="V19" s="594"/>
      <c r="W19" s="586"/>
    </row>
    <row r="20" spans="1:23" ht="16.5" customHeight="1" thickBot="1" thickTop="1">
      <c r="A20" s="1449"/>
      <c r="B20" s="580" t="s">
        <v>82</v>
      </c>
      <c r="C20" s="956"/>
      <c r="D20" s="956"/>
      <c r="E20" s="1507" t="s">
        <v>553</v>
      </c>
      <c r="F20" s="1508"/>
      <c r="G20" s="1508"/>
      <c r="H20" s="1508"/>
      <c r="I20" s="1508"/>
      <c r="J20" s="1508"/>
      <c r="K20" s="1508"/>
      <c r="L20" s="1508"/>
      <c r="M20" s="1508"/>
      <c r="N20" s="1508"/>
      <c r="T20" s="586"/>
      <c r="U20" s="586"/>
      <c r="V20" s="586"/>
      <c r="W20" s="586"/>
    </row>
    <row r="21" spans="1:23" ht="26.25" customHeight="1">
      <c r="A21" s="1449" t="s">
        <v>87</v>
      </c>
      <c r="B21" s="580" t="s">
        <v>81</v>
      </c>
      <c r="C21" s="580"/>
      <c r="D21" s="580"/>
      <c r="E21" s="579"/>
      <c r="F21" s="581"/>
      <c r="G21" s="581"/>
      <c r="H21" s="581"/>
      <c r="I21" s="581"/>
      <c r="J21" s="581"/>
      <c r="K21" s="581"/>
      <c r="L21" s="581"/>
      <c r="M21" s="581"/>
      <c r="N21" s="581"/>
      <c r="O21" s="581"/>
      <c r="P21" s="581"/>
      <c r="Q21" s="581"/>
      <c r="R21" s="594"/>
      <c r="S21" s="594"/>
      <c r="T21" s="594"/>
      <c r="U21" s="594"/>
      <c r="V21" s="582"/>
      <c r="W21" s="582"/>
    </row>
    <row r="22" spans="1:23" ht="16.5" customHeight="1" thickBot="1">
      <c r="A22" s="1460"/>
      <c r="B22" s="603" t="s">
        <v>82</v>
      </c>
      <c r="C22" s="678"/>
      <c r="D22" s="678"/>
      <c r="E22" s="583"/>
      <c r="F22" s="583"/>
      <c r="G22" s="583"/>
      <c r="H22" s="583"/>
      <c r="I22" s="583"/>
      <c r="J22" s="583"/>
      <c r="K22" s="583"/>
      <c r="L22" s="583"/>
      <c r="M22" s="583"/>
      <c r="N22" s="583"/>
      <c r="O22" s="583"/>
      <c r="P22" s="583"/>
      <c r="Q22" s="583"/>
      <c r="R22" s="583"/>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461" t="s">
        <v>137</v>
      </c>
      <c r="B24" s="1461"/>
      <c r="C24" s="1461"/>
      <c r="D24" s="1461"/>
      <c r="E24" s="1461"/>
      <c r="F24" s="1461"/>
      <c r="G24" s="1461"/>
      <c r="H24" s="1461"/>
      <c r="I24" s="1461"/>
      <c r="J24" s="1461"/>
      <c r="K24" s="1461"/>
      <c r="L24" s="1461"/>
      <c r="M24" s="1461"/>
      <c r="N24" s="1461"/>
      <c r="O24" s="1461"/>
      <c r="P24" s="1461"/>
      <c r="Q24" s="1461"/>
      <c r="R24" s="1461"/>
      <c r="S24" s="1461"/>
      <c r="T24" s="1461"/>
      <c r="U24" s="1461"/>
      <c r="V24" s="1461"/>
      <c r="W24" s="1461"/>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462" t="s">
        <v>426</v>
      </c>
      <c r="T26" s="1462"/>
      <c r="U26" s="1462"/>
      <c r="V26" s="1462"/>
      <c r="W26" s="1462"/>
    </row>
    <row r="27" spans="1:23" ht="15.75">
      <c r="A27" s="609"/>
      <c r="B27" s="609"/>
      <c r="C27" s="609"/>
      <c r="D27" s="609"/>
      <c r="E27" s="609"/>
      <c r="F27" s="609"/>
      <c r="G27" s="1463" t="s">
        <v>88</v>
      </c>
      <c r="H27" s="1463"/>
      <c r="I27" s="1463"/>
      <c r="J27" s="1463"/>
      <c r="K27" s="1463"/>
      <c r="L27" s="1463"/>
      <c r="M27" s="609"/>
      <c r="N27" s="609"/>
      <c r="O27" s="609"/>
      <c r="P27" s="609"/>
      <c r="Q27" s="609"/>
      <c r="R27" s="609"/>
      <c r="S27" s="1463" t="s">
        <v>1</v>
      </c>
      <c r="T27" s="1463"/>
      <c r="U27" s="1463"/>
      <c r="V27" s="1463"/>
      <c r="W27" s="1463"/>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459" t="s">
        <v>133</v>
      </c>
      <c r="I30" s="1459"/>
      <c r="J30" s="1459"/>
      <c r="K30" s="1459"/>
      <c r="S30" s="1459" t="s">
        <v>69</v>
      </c>
      <c r="T30" s="1459"/>
      <c r="U30" s="1459"/>
      <c r="V30" s="1459"/>
      <c r="W30" s="1459"/>
    </row>
    <row r="31" spans="11:18" ht="15">
      <c r="K31" s="132"/>
      <c r="L31" s="132"/>
      <c r="M31" s="132"/>
      <c r="N31" s="132"/>
      <c r="O31" s="132"/>
      <c r="P31" s="132"/>
      <c r="Q31" s="132"/>
      <c r="R31" s="132"/>
    </row>
  </sheetData>
  <sheetProtection/>
  <mergeCells count="34">
    <mergeCell ref="A17:A18"/>
    <mergeCell ref="A8:B8"/>
    <mergeCell ref="A1:J1"/>
    <mergeCell ref="M1:W1"/>
    <mergeCell ref="A2:J2"/>
    <mergeCell ref="M2:W2"/>
    <mergeCell ref="A4:W4"/>
    <mergeCell ref="A5:W5"/>
    <mergeCell ref="E14:T14"/>
    <mergeCell ref="A15:A16"/>
    <mergeCell ref="Z14:AI14"/>
    <mergeCell ref="Z11:AI11"/>
    <mergeCell ref="T8:W8"/>
    <mergeCell ref="E20:N20"/>
    <mergeCell ref="H30:K30"/>
    <mergeCell ref="S30:W30"/>
    <mergeCell ref="C15:Q16"/>
    <mergeCell ref="C8:F8"/>
    <mergeCell ref="A19:A20"/>
    <mergeCell ref="A21:A22"/>
    <mergeCell ref="A24:W24"/>
    <mergeCell ref="S26:W26"/>
    <mergeCell ref="G27:L27"/>
    <mergeCell ref="S27:W27"/>
    <mergeCell ref="E19:N19"/>
    <mergeCell ref="A6:X6"/>
    <mergeCell ref="A9:B9"/>
    <mergeCell ref="A10:B10"/>
    <mergeCell ref="A11:A12"/>
    <mergeCell ref="A13:A14"/>
    <mergeCell ref="P8:S8"/>
    <mergeCell ref="E11:N12"/>
    <mergeCell ref="G8:J8"/>
    <mergeCell ref="K8:O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H31"/>
  <sheetViews>
    <sheetView zoomScalePageLayoutView="0" workbookViewId="0" topLeftCell="A7">
      <selection activeCell="E17" sqref="E17:O18"/>
    </sheetView>
  </sheetViews>
  <sheetFormatPr defaultColWidth="9.140625" defaultRowHeight="15"/>
  <cols>
    <col min="1" max="1" width="6.140625" style="597" customWidth="1"/>
    <col min="2" max="4" width="6.7109375" style="597" customWidth="1"/>
    <col min="5" max="19" width="5.421875" style="597" customWidth="1"/>
    <col min="20" max="23" width="6.140625" style="597" customWidth="1"/>
    <col min="24" max="28" width="5.00390625" style="597" customWidth="1"/>
    <col min="29" max="16384" width="9.140625" style="597" customWidth="1"/>
  </cols>
  <sheetData>
    <row r="1" spans="1:23" ht="15.75">
      <c r="A1" s="1464" t="s">
        <v>75</v>
      </c>
      <c r="B1" s="1464"/>
      <c r="C1" s="1464"/>
      <c r="D1" s="1464"/>
      <c r="E1" s="1464"/>
      <c r="F1" s="1464"/>
      <c r="G1" s="1464"/>
      <c r="H1" s="1464"/>
      <c r="I1" s="1464"/>
      <c r="J1" s="1464"/>
      <c r="K1" s="77"/>
      <c r="L1" s="77"/>
      <c r="M1" s="1463" t="s">
        <v>76</v>
      </c>
      <c r="N1" s="1463"/>
      <c r="O1" s="1463"/>
      <c r="P1" s="1463"/>
      <c r="Q1" s="1463"/>
      <c r="R1" s="1463"/>
      <c r="S1" s="1463"/>
      <c r="T1" s="1463"/>
      <c r="U1" s="1463"/>
      <c r="V1" s="1463"/>
      <c r="W1" s="1463"/>
    </row>
    <row r="2" spans="1:23" ht="15.75">
      <c r="A2" s="1465" t="s">
        <v>74</v>
      </c>
      <c r="B2" s="1465"/>
      <c r="C2" s="1465"/>
      <c r="D2" s="1465"/>
      <c r="E2" s="1465"/>
      <c r="F2" s="1465"/>
      <c r="G2" s="1465"/>
      <c r="H2" s="1465"/>
      <c r="I2" s="1465"/>
      <c r="J2" s="1465"/>
      <c r="K2" s="77"/>
      <c r="L2" s="77"/>
      <c r="M2" s="1466" t="s">
        <v>77</v>
      </c>
      <c r="N2" s="1466"/>
      <c r="O2" s="1466"/>
      <c r="P2" s="1466"/>
      <c r="Q2" s="1466"/>
      <c r="R2" s="1466"/>
      <c r="S2" s="1466"/>
      <c r="T2" s="1466"/>
      <c r="U2" s="1466"/>
      <c r="V2" s="1466"/>
      <c r="W2" s="1466"/>
    </row>
    <row r="3" spans="1:23" ht="6" customHeight="1">
      <c r="A3" s="13"/>
      <c r="B3" s="598"/>
      <c r="C3" s="598"/>
      <c r="D3" s="598"/>
      <c r="E3" s="13"/>
      <c r="F3" s="13"/>
      <c r="G3" s="13"/>
      <c r="H3" s="13"/>
      <c r="I3" s="13"/>
      <c r="J3" s="13"/>
      <c r="K3" s="13"/>
      <c r="L3" s="13"/>
      <c r="M3" s="13"/>
      <c r="N3" s="13"/>
      <c r="O3" s="599"/>
      <c r="P3" s="13"/>
      <c r="Q3" s="13"/>
      <c r="R3" s="13"/>
      <c r="S3" s="13"/>
      <c r="T3" s="13"/>
      <c r="U3" s="13"/>
      <c r="V3" s="13"/>
      <c r="W3" s="13"/>
    </row>
    <row r="4" spans="1:23" ht="18.75">
      <c r="A4" s="1467" t="s">
        <v>449</v>
      </c>
      <c r="B4" s="1467"/>
      <c r="C4" s="1467"/>
      <c r="D4" s="1467"/>
      <c r="E4" s="1467"/>
      <c r="F4" s="1467"/>
      <c r="G4" s="1467"/>
      <c r="H4" s="1467"/>
      <c r="I4" s="1467"/>
      <c r="J4" s="1467"/>
      <c r="K4" s="1467"/>
      <c r="L4" s="1467"/>
      <c r="M4" s="1467"/>
      <c r="N4" s="1467"/>
      <c r="O4" s="1467"/>
      <c r="P4" s="1467"/>
      <c r="Q4" s="1467"/>
      <c r="R4" s="1467"/>
      <c r="S4" s="1467"/>
      <c r="T4" s="1467"/>
      <c r="U4" s="1467"/>
      <c r="V4" s="1467"/>
      <c r="W4" s="1467"/>
    </row>
    <row r="5" spans="1:23" ht="18.75" customHeight="1">
      <c r="A5" s="1467"/>
      <c r="B5" s="1467"/>
      <c r="C5" s="1467"/>
      <c r="D5" s="1467"/>
      <c r="E5" s="1467"/>
      <c r="F5" s="1467"/>
      <c r="G5" s="1467"/>
      <c r="H5" s="1467"/>
      <c r="I5" s="1467"/>
      <c r="J5" s="1467"/>
      <c r="K5" s="1467"/>
      <c r="L5" s="1467"/>
      <c r="M5" s="1467"/>
      <c r="N5" s="1467"/>
      <c r="O5" s="1467"/>
      <c r="P5" s="1467"/>
      <c r="Q5" s="1467"/>
      <c r="R5" s="1467"/>
      <c r="S5" s="1467"/>
      <c r="T5" s="1467"/>
      <c r="U5" s="1467"/>
      <c r="V5" s="1467"/>
      <c r="W5" s="1467"/>
    </row>
    <row r="6" spans="1:24" ht="16.5">
      <c r="A6" s="1262" t="s">
        <v>604</v>
      </c>
      <c r="B6" s="1262"/>
      <c r="C6" s="1262"/>
      <c r="D6" s="1262"/>
      <c r="E6" s="1262"/>
      <c r="F6" s="1262"/>
      <c r="G6" s="1262"/>
      <c r="H6" s="1262"/>
      <c r="I6" s="1262"/>
      <c r="J6" s="1262"/>
      <c r="K6" s="1262"/>
      <c r="L6" s="1262"/>
      <c r="M6" s="1262"/>
      <c r="N6" s="1262"/>
      <c r="O6" s="1262"/>
      <c r="P6" s="1262"/>
      <c r="Q6" s="1262"/>
      <c r="R6" s="1262"/>
      <c r="S6" s="1262"/>
      <c r="T6" s="1262"/>
      <c r="U6" s="1262"/>
      <c r="V6" s="1262"/>
      <c r="W6" s="1262"/>
      <c r="X6" s="1262"/>
    </row>
    <row r="7" spans="1:23" ht="9.75" customHeight="1" thickBot="1">
      <c r="A7" s="13"/>
      <c r="B7" s="13"/>
      <c r="C7" s="13"/>
      <c r="D7" s="13"/>
      <c r="E7" s="13"/>
      <c r="F7" s="13"/>
      <c r="G7" s="13"/>
      <c r="H7" s="13"/>
      <c r="I7" s="13"/>
      <c r="J7" s="13"/>
      <c r="K7" s="13"/>
      <c r="L7" s="13"/>
      <c r="M7" s="600"/>
      <c r="N7" s="13"/>
      <c r="O7" s="13"/>
      <c r="P7" s="13"/>
      <c r="Q7" s="13"/>
      <c r="R7" s="13"/>
      <c r="S7" s="13"/>
      <c r="T7" s="13"/>
      <c r="U7" s="13"/>
      <c r="V7" s="13"/>
      <c r="W7" s="13"/>
    </row>
    <row r="8" spans="1:25" ht="18" customHeight="1" thickTop="1">
      <c r="A8" s="1468" t="s">
        <v>67</v>
      </c>
      <c r="B8" s="1469"/>
      <c r="C8" s="953"/>
      <c r="D8" s="953"/>
      <c r="E8" s="1292" t="s">
        <v>497</v>
      </c>
      <c r="F8" s="1293"/>
      <c r="G8" s="1294" t="s">
        <v>498</v>
      </c>
      <c r="H8" s="1295"/>
      <c r="I8" s="1295"/>
      <c r="J8" s="1296"/>
      <c r="K8" s="1294" t="s">
        <v>146</v>
      </c>
      <c r="L8" s="1295"/>
      <c r="M8" s="1295"/>
      <c r="N8" s="1295"/>
      <c r="O8" s="1296"/>
      <c r="P8" s="1294" t="s">
        <v>147</v>
      </c>
      <c r="Q8" s="1295"/>
      <c r="R8" s="1295"/>
      <c r="S8" s="1296"/>
      <c r="T8" s="1294" t="s">
        <v>148</v>
      </c>
      <c r="U8" s="1295"/>
      <c r="V8" s="1295"/>
      <c r="W8" s="1296"/>
      <c r="X8" s="799" t="s">
        <v>524</v>
      </c>
      <c r="Y8" s="34"/>
    </row>
    <row r="9" spans="1:25" ht="18">
      <c r="A9" s="1270" t="s">
        <v>78</v>
      </c>
      <c r="B9" s="1270"/>
      <c r="C9" s="759" t="s">
        <v>499</v>
      </c>
      <c r="D9" s="759" t="s">
        <v>500</v>
      </c>
      <c r="E9" s="800" t="s">
        <v>465</v>
      </c>
      <c r="F9" s="800" t="s">
        <v>466</v>
      </c>
      <c r="G9" s="800" t="s">
        <v>467</v>
      </c>
      <c r="H9" s="801" t="s">
        <v>468</v>
      </c>
      <c r="I9" s="801" t="s">
        <v>469</v>
      </c>
      <c r="J9" s="802" t="s">
        <v>470</v>
      </c>
      <c r="K9" s="802" t="s">
        <v>501</v>
      </c>
      <c r="L9" s="802" t="s">
        <v>471</v>
      </c>
      <c r="M9" s="802" t="s">
        <v>472</v>
      </c>
      <c r="N9" s="802" t="s">
        <v>473</v>
      </c>
      <c r="O9" s="802" t="s">
        <v>502</v>
      </c>
      <c r="P9" s="802" t="s">
        <v>474</v>
      </c>
      <c r="Q9" s="802" t="s">
        <v>475</v>
      </c>
      <c r="R9" s="802" t="s">
        <v>476</v>
      </c>
      <c r="S9" s="802" t="s">
        <v>477</v>
      </c>
      <c r="T9" s="802" t="s">
        <v>503</v>
      </c>
      <c r="U9" s="802" t="s">
        <v>478</v>
      </c>
      <c r="V9" s="802" t="s">
        <v>479</v>
      </c>
      <c r="W9" s="802" t="s">
        <v>525</v>
      </c>
      <c r="X9" s="803" t="s">
        <v>526</v>
      </c>
      <c r="Y9" s="34"/>
    </row>
    <row r="10" spans="1:25" ht="15" thickBot="1">
      <c r="A10" s="1272" t="s">
        <v>79</v>
      </c>
      <c r="B10" s="1272"/>
      <c r="C10" s="621"/>
      <c r="D10" s="621"/>
      <c r="E10" s="797">
        <v>1</v>
      </c>
      <c r="F10" s="797">
        <v>2</v>
      </c>
      <c r="G10" s="797">
        <v>3</v>
      </c>
      <c r="H10" s="797">
        <v>4</v>
      </c>
      <c r="I10" s="797">
        <v>5</v>
      </c>
      <c r="J10" s="797">
        <v>6</v>
      </c>
      <c r="K10" s="797">
        <v>7</v>
      </c>
      <c r="L10" s="797">
        <v>8</v>
      </c>
      <c r="M10" s="797">
        <v>9</v>
      </c>
      <c r="N10" s="797">
        <v>10</v>
      </c>
      <c r="O10" s="797">
        <v>11</v>
      </c>
      <c r="P10" s="797">
        <v>12</v>
      </c>
      <c r="Q10" s="797">
        <v>13</v>
      </c>
      <c r="R10" s="797">
        <v>14</v>
      </c>
      <c r="S10" s="797">
        <v>15</v>
      </c>
      <c r="T10" s="797">
        <v>16</v>
      </c>
      <c r="U10" s="797">
        <v>17</v>
      </c>
      <c r="V10" s="797">
        <v>18</v>
      </c>
      <c r="W10" s="797">
        <v>19</v>
      </c>
      <c r="X10" s="798">
        <v>20</v>
      </c>
      <c r="Y10" s="34"/>
    </row>
    <row r="11" spans="1:23" ht="22.5" customHeight="1" thickTop="1">
      <c r="A11" s="1449" t="s">
        <v>80</v>
      </c>
      <c r="B11" s="580" t="s">
        <v>81</v>
      </c>
      <c r="C11" s="956"/>
      <c r="D11" s="956"/>
      <c r="E11" s="657"/>
      <c r="F11" s="58"/>
      <c r="G11" s="58"/>
      <c r="H11" s="58"/>
      <c r="I11" s="58"/>
      <c r="J11" s="58"/>
      <c r="K11" s="58"/>
      <c r="L11" s="658"/>
      <c r="M11" s="659"/>
      <c r="N11" s="660"/>
      <c r="O11" s="660"/>
      <c r="P11" s="660"/>
      <c r="Q11" s="660"/>
      <c r="R11" s="660"/>
      <c r="S11" s="660"/>
      <c r="T11" s="660"/>
      <c r="U11" s="660"/>
      <c r="V11" s="660"/>
      <c r="W11" s="661"/>
    </row>
    <row r="12" spans="1:23" ht="18.75" customHeight="1" thickBot="1">
      <c r="A12" s="1449"/>
      <c r="B12" s="580" t="s">
        <v>82</v>
      </c>
      <c r="C12" s="954"/>
      <c r="D12" s="954"/>
      <c r="E12" s="648"/>
      <c r="F12" s="649"/>
      <c r="G12" s="649"/>
      <c r="H12" s="649"/>
      <c r="I12" s="649"/>
      <c r="J12" s="649"/>
      <c r="K12" s="649"/>
      <c r="L12" s="662"/>
      <c r="M12" s="663"/>
      <c r="N12" s="664"/>
      <c r="O12" s="664"/>
      <c r="P12" s="664"/>
      <c r="Q12" s="664"/>
      <c r="R12" s="664"/>
      <c r="S12" s="664"/>
      <c r="T12" s="664"/>
      <c r="U12" s="664"/>
      <c r="V12" s="664"/>
      <c r="W12" s="665"/>
    </row>
    <row r="13" spans="1:32" ht="33.75" customHeight="1">
      <c r="A13" s="1449" t="s">
        <v>83</v>
      </c>
      <c r="B13" s="580" t="s">
        <v>81</v>
      </c>
      <c r="C13" s="955"/>
      <c r="D13" s="955"/>
      <c r="E13" s="645"/>
      <c r="F13" s="646"/>
      <c r="G13" s="646"/>
      <c r="H13" s="646"/>
      <c r="I13" s="646"/>
      <c r="J13" s="647"/>
      <c r="K13" s="102"/>
      <c r="L13" s="102"/>
      <c r="M13" s="102"/>
      <c r="N13" s="102"/>
      <c r="O13" s="102"/>
      <c r="P13" s="102"/>
      <c r="Q13" s="102"/>
      <c r="R13" s="102"/>
      <c r="S13" s="102"/>
      <c r="T13" s="102"/>
      <c r="U13" s="102"/>
      <c r="V13" s="102"/>
      <c r="W13" s="102"/>
      <c r="X13" s="35"/>
      <c r="Y13" s="35"/>
      <c r="Z13" s="35"/>
      <c r="AA13" s="35"/>
      <c r="AB13" s="35"/>
      <c r="AC13" s="35"/>
      <c r="AD13" s="35"/>
      <c r="AE13" s="35"/>
      <c r="AF13" s="35"/>
    </row>
    <row r="14" spans="1:24" ht="16.5" customHeight="1" thickBot="1">
      <c r="A14" s="1449"/>
      <c r="B14" s="580" t="s">
        <v>82</v>
      </c>
      <c r="C14" s="954"/>
      <c r="D14" s="954"/>
      <c r="E14" s="648"/>
      <c r="F14" s="649"/>
      <c r="G14" s="649"/>
      <c r="H14" s="649"/>
      <c r="I14" s="649"/>
      <c r="J14" s="650"/>
      <c r="K14" s="586"/>
      <c r="L14" s="586"/>
      <c r="M14" s="586"/>
      <c r="N14" s="586"/>
      <c r="O14" s="586"/>
      <c r="P14" s="586"/>
      <c r="Q14" s="102"/>
      <c r="R14" s="102"/>
      <c r="S14" s="102"/>
      <c r="T14" s="102"/>
      <c r="U14" s="102"/>
      <c r="V14" s="102"/>
      <c r="W14" s="102"/>
      <c r="X14" s="35"/>
    </row>
    <row r="15" spans="1:22" ht="21" customHeight="1">
      <c r="A15" s="1449" t="s">
        <v>84</v>
      </c>
      <c r="B15" s="580" t="s">
        <v>81</v>
      </c>
      <c r="C15" s="1516" t="s">
        <v>511</v>
      </c>
      <c r="D15" s="1517"/>
      <c r="E15" s="1517"/>
      <c r="F15" s="1517"/>
      <c r="G15" s="1517"/>
      <c r="H15" s="1517"/>
      <c r="I15" s="1517"/>
      <c r="J15" s="1517"/>
      <c r="K15" s="1517"/>
      <c r="L15" s="1517"/>
      <c r="M15" s="1517"/>
      <c r="N15" s="1517"/>
      <c r="O15" s="1517"/>
      <c r="P15" s="1517"/>
      <c r="Q15" s="1517"/>
      <c r="R15" s="1517"/>
      <c r="S15" s="1517"/>
      <c r="T15" s="1517"/>
      <c r="U15" s="1517"/>
      <c r="V15" s="1518"/>
    </row>
    <row r="16" spans="1:34" ht="16.5" customHeight="1" thickBot="1">
      <c r="A16" s="1449"/>
      <c r="B16" s="580" t="s">
        <v>82</v>
      </c>
      <c r="C16" s="1519"/>
      <c r="D16" s="1520"/>
      <c r="E16" s="1520"/>
      <c r="F16" s="1520"/>
      <c r="G16" s="1520"/>
      <c r="H16" s="1520"/>
      <c r="I16" s="1520"/>
      <c r="J16" s="1520"/>
      <c r="K16" s="1520"/>
      <c r="L16" s="1520"/>
      <c r="M16" s="1520"/>
      <c r="N16" s="1520"/>
      <c r="O16" s="1520"/>
      <c r="P16" s="1520"/>
      <c r="Q16" s="1520"/>
      <c r="R16" s="1520"/>
      <c r="S16" s="1520"/>
      <c r="T16" s="1520"/>
      <c r="U16" s="1520"/>
      <c r="V16" s="1521"/>
      <c r="Y16" s="593"/>
      <c r="Z16" s="593"/>
      <c r="AA16" s="593"/>
      <c r="AB16" s="593"/>
      <c r="AC16" s="593"/>
      <c r="AD16" s="593"/>
      <c r="AE16" s="593"/>
      <c r="AF16" s="593"/>
      <c r="AG16" s="593"/>
      <c r="AH16" s="593"/>
    </row>
    <row r="17" spans="1:23" ht="33.75" customHeight="1">
      <c r="A17" s="1449" t="s">
        <v>85</v>
      </c>
      <c r="B17" s="580" t="s">
        <v>81</v>
      </c>
      <c r="C17" s="955"/>
      <c r="D17" s="955"/>
      <c r="E17" s="1321" t="s">
        <v>556</v>
      </c>
      <c r="F17" s="1322"/>
      <c r="G17" s="1322"/>
      <c r="H17" s="1322"/>
      <c r="I17" s="1322"/>
      <c r="J17" s="1322"/>
      <c r="K17" s="1322"/>
      <c r="L17" s="1322"/>
      <c r="M17" s="1322"/>
      <c r="N17" s="1322"/>
      <c r="O17" s="1322"/>
      <c r="P17" s="631"/>
      <c r="Q17" s="631"/>
      <c r="R17" s="631"/>
      <c r="S17" s="631"/>
      <c r="T17" s="632"/>
      <c r="U17" s="587"/>
      <c r="V17" s="587"/>
      <c r="W17" s="587"/>
    </row>
    <row r="18" spans="1:23" ht="21" customHeight="1" thickBot="1">
      <c r="A18" s="1449"/>
      <c r="B18" s="580" t="s">
        <v>82</v>
      </c>
      <c r="C18" s="954"/>
      <c r="D18" s="954"/>
      <c r="E18" s="1325"/>
      <c r="F18" s="1326"/>
      <c r="G18" s="1326"/>
      <c r="H18" s="1326"/>
      <c r="I18" s="1326"/>
      <c r="J18" s="1326"/>
      <c r="K18" s="1326"/>
      <c r="L18" s="1326"/>
      <c r="M18" s="1326"/>
      <c r="N18" s="1326"/>
      <c r="O18" s="1326"/>
      <c r="P18" s="634"/>
      <c r="Q18" s="634"/>
      <c r="R18" s="634"/>
      <c r="S18" s="634"/>
      <c r="T18" s="635"/>
      <c r="U18" s="102"/>
      <c r="V18" s="102"/>
      <c r="W18" s="102"/>
    </row>
    <row r="19" spans="1:23" ht="21" customHeight="1">
      <c r="A19" s="1449" t="s">
        <v>86</v>
      </c>
      <c r="B19" s="580" t="s">
        <v>81</v>
      </c>
      <c r="C19" s="956"/>
      <c r="D19" s="956"/>
      <c r="P19" s="844"/>
      <c r="Q19" s="837"/>
      <c r="R19" s="837"/>
      <c r="S19" s="838"/>
      <c r="T19" s="594"/>
      <c r="U19" s="594"/>
      <c r="V19" s="594"/>
      <c r="W19" s="586"/>
    </row>
    <row r="20" spans="1:23" ht="16.5" customHeight="1" thickBot="1">
      <c r="A20" s="1449"/>
      <c r="B20" s="580" t="s">
        <v>82</v>
      </c>
      <c r="C20" s="956"/>
      <c r="D20" s="956"/>
      <c r="P20" s="845"/>
      <c r="Q20" s="839"/>
      <c r="R20" s="839"/>
      <c r="S20" s="840"/>
      <c r="T20" s="586"/>
      <c r="U20" s="586"/>
      <c r="V20" s="586"/>
      <c r="W20" s="586"/>
    </row>
    <row r="21" spans="1:23" ht="26.25" customHeight="1">
      <c r="A21" s="1449" t="s">
        <v>87</v>
      </c>
      <c r="B21" s="580" t="s">
        <v>81</v>
      </c>
      <c r="C21" s="956"/>
      <c r="D21" s="956"/>
      <c r="E21" s="1315" t="s">
        <v>557</v>
      </c>
      <c r="F21" s="1316"/>
      <c r="G21" s="1316"/>
      <c r="H21" s="1316"/>
      <c r="I21" s="1316"/>
      <c r="J21" s="1316"/>
      <c r="K21" s="1316"/>
      <c r="L21" s="1317"/>
      <c r="M21" s="1321" t="s">
        <v>556</v>
      </c>
      <c r="N21" s="1322"/>
      <c r="O21" s="1322"/>
      <c r="P21" s="1322"/>
      <c r="Q21" s="841"/>
      <c r="R21" s="842"/>
      <c r="S21" s="594"/>
      <c r="T21" s="594"/>
      <c r="U21" s="594"/>
      <c r="V21" s="582"/>
      <c r="W21" s="582"/>
    </row>
    <row r="22" spans="1:23" ht="30" customHeight="1" thickBot="1">
      <c r="A22" s="1460"/>
      <c r="B22" s="603" t="s">
        <v>82</v>
      </c>
      <c r="C22" s="958"/>
      <c r="D22" s="958"/>
      <c r="E22" s="1318"/>
      <c r="F22" s="1319"/>
      <c r="G22" s="1319"/>
      <c r="H22" s="1319"/>
      <c r="I22" s="1319"/>
      <c r="J22" s="1319"/>
      <c r="K22" s="1319"/>
      <c r="L22" s="1320"/>
      <c r="M22" s="1323"/>
      <c r="N22" s="1324"/>
      <c r="O22" s="1324"/>
      <c r="P22" s="1324"/>
      <c r="Q22" s="813"/>
      <c r="R22" s="814"/>
      <c r="S22" s="583"/>
      <c r="T22" s="583"/>
      <c r="U22" s="583"/>
      <c r="V22" s="583"/>
      <c r="W22" s="583"/>
    </row>
    <row r="23" spans="1:23" ht="4.5" customHeight="1" thickTop="1">
      <c r="A23" s="604"/>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461" t="s">
        <v>137</v>
      </c>
      <c r="B24" s="1461"/>
      <c r="C24" s="1461"/>
      <c r="D24" s="1461"/>
      <c r="E24" s="1461"/>
      <c r="F24" s="1461"/>
      <c r="G24" s="1461"/>
      <c r="H24" s="1461"/>
      <c r="I24" s="1461"/>
      <c r="J24" s="1461"/>
      <c r="K24" s="1461"/>
      <c r="L24" s="1461"/>
      <c r="M24" s="1461"/>
      <c r="N24" s="1461"/>
      <c r="O24" s="1461"/>
      <c r="P24" s="1461"/>
      <c r="Q24" s="1461"/>
      <c r="R24" s="1461"/>
      <c r="S24" s="1461"/>
      <c r="T24" s="1461"/>
      <c r="U24" s="1461"/>
      <c r="V24" s="1461"/>
      <c r="W24" s="1461"/>
    </row>
    <row r="25" spans="1:23" ht="12" customHeight="1">
      <c r="A25" s="606"/>
      <c r="B25" s="607" t="s">
        <v>425</v>
      </c>
      <c r="C25" s="607"/>
      <c r="D25" s="607"/>
      <c r="E25" s="605"/>
      <c r="F25" s="605"/>
      <c r="G25" s="605"/>
      <c r="H25" s="605"/>
      <c r="I25" s="605"/>
      <c r="J25" s="605"/>
      <c r="K25" s="605"/>
      <c r="L25" s="605"/>
      <c r="M25" s="605"/>
      <c r="N25" s="605"/>
      <c r="O25" s="605"/>
      <c r="P25" s="605"/>
      <c r="Q25" s="605"/>
      <c r="R25" s="605"/>
      <c r="S25" s="605"/>
      <c r="T25" s="605"/>
      <c r="U25" s="605"/>
      <c r="V25" s="605"/>
      <c r="W25" s="605"/>
    </row>
    <row r="26" spans="1:23" ht="12" customHeight="1">
      <c r="A26" s="608"/>
      <c r="B26" s="607"/>
      <c r="C26" s="607"/>
      <c r="D26" s="607"/>
      <c r="E26" s="608"/>
      <c r="F26" s="608"/>
      <c r="G26" s="608"/>
      <c r="H26" s="608"/>
      <c r="I26" s="608"/>
      <c r="J26" s="608"/>
      <c r="K26" s="608"/>
      <c r="L26" s="608"/>
      <c r="M26" s="25"/>
      <c r="N26" s="25"/>
      <c r="O26" s="25"/>
      <c r="P26" s="25"/>
      <c r="Q26" s="25"/>
      <c r="R26" s="25"/>
      <c r="S26" s="1462" t="s">
        <v>426</v>
      </c>
      <c r="T26" s="1462"/>
      <c r="U26" s="1462"/>
      <c r="V26" s="1462"/>
      <c r="W26" s="1462"/>
    </row>
    <row r="27" spans="1:23" ht="15.75">
      <c r="A27" s="609"/>
      <c r="B27" s="609"/>
      <c r="C27" s="609"/>
      <c r="D27" s="609"/>
      <c r="E27" s="609"/>
      <c r="F27" s="609"/>
      <c r="G27" s="1463" t="s">
        <v>88</v>
      </c>
      <c r="H27" s="1463"/>
      <c r="I27" s="1463"/>
      <c r="J27" s="1463"/>
      <c r="K27" s="1463"/>
      <c r="L27" s="1463"/>
      <c r="M27" s="609"/>
      <c r="N27" s="609"/>
      <c r="O27" s="609"/>
      <c r="P27" s="609"/>
      <c r="Q27" s="609"/>
      <c r="R27" s="609"/>
      <c r="S27" s="1463" t="s">
        <v>1</v>
      </c>
      <c r="T27" s="1463"/>
      <c r="U27" s="1463"/>
      <c r="V27" s="1463"/>
      <c r="W27" s="1463"/>
    </row>
    <row r="28" spans="1:23" ht="15.75">
      <c r="A28" s="609"/>
      <c r="B28" s="609"/>
      <c r="C28" s="609"/>
      <c r="D28" s="609"/>
      <c r="E28" s="609"/>
      <c r="F28" s="609"/>
      <c r="G28" s="596"/>
      <c r="H28" s="596"/>
      <c r="I28" s="596"/>
      <c r="J28" s="596"/>
      <c r="K28" s="596"/>
      <c r="L28" s="596"/>
      <c r="M28" s="609"/>
      <c r="N28" s="609"/>
      <c r="O28" s="609"/>
      <c r="P28" s="609"/>
      <c r="Q28" s="609"/>
      <c r="R28" s="609"/>
      <c r="S28" s="596"/>
      <c r="T28" s="596"/>
      <c r="U28" s="596"/>
      <c r="V28" s="596"/>
      <c r="W28" s="596"/>
    </row>
    <row r="29" ht="18" customHeight="1"/>
    <row r="30" spans="8:23" ht="15">
      <c r="H30" s="1459" t="s">
        <v>133</v>
      </c>
      <c r="I30" s="1459"/>
      <c r="J30" s="1459"/>
      <c r="K30" s="1459"/>
      <c r="S30" s="1459" t="s">
        <v>69</v>
      </c>
      <c r="T30" s="1459"/>
      <c r="U30" s="1459"/>
      <c r="V30" s="1459"/>
      <c r="W30" s="1459"/>
    </row>
    <row r="31" spans="11:18" ht="15">
      <c r="K31" s="132"/>
      <c r="L31" s="132"/>
      <c r="M31" s="132"/>
      <c r="N31" s="132"/>
      <c r="O31" s="132"/>
      <c r="P31" s="132"/>
      <c r="Q31" s="132"/>
      <c r="R31" s="132"/>
    </row>
  </sheetData>
  <sheetProtection/>
  <mergeCells count="31">
    <mergeCell ref="A1:J1"/>
    <mergeCell ref="M1:W1"/>
    <mergeCell ref="A2:J2"/>
    <mergeCell ref="M2:W2"/>
    <mergeCell ref="A4:W4"/>
    <mergeCell ref="A5:W5"/>
    <mergeCell ref="A8:B8"/>
    <mergeCell ref="E8:F8"/>
    <mergeCell ref="G8:J8"/>
    <mergeCell ref="T8:W8"/>
    <mergeCell ref="K8:O8"/>
    <mergeCell ref="P8:S8"/>
    <mergeCell ref="G27:L27"/>
    <mergeCell ref="S27:W27"/>
    <mergeCell ref="H30:K30"/>
    <mergeCell ref="S30:W30"/>
    <mergeCell ref="A15:A16"/>
    <mergeCell ref="A17:A18"/>
    <mergeCell ref="A19:A20"/>
    <mergeCell ref="A21:A22"/>
    <mergeCell ref="C15:V16"/>
    <mergeCell ref="A6:X6"/>
    <mergeCell ref="A24:W24"/>
    <mergeCell ref="S26:W26"/>
    <mergeCell ref="A9:B9"/>
    <mergeCell ref="A10:B10"/>
    <mergeCell ref="A11:A12"/>
    <mergeCell ref="A13:A14"/>
    <mergeCell ref="E17:O18"/>
    <mergeCell ref="E21:L22"/>
    <mergeCell ref="M21:P2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A31"/>
  <sheetViews>
    <sheetView zoomScalePageLayoutView="0" workbookViewId="0" topLeftCell="A6">
      <selection activeCell="N15" sqref="N15"/>
    </sheetView>
  </sheetViews>
  <sheetFormatPr defaultColWidth="9.140625" defaultRowHeight="15"/>
  <cols>
    <col min="1" max="1" width="6.140625" style="591" customWidth="1"/>
    <col min="2" max="2" width="6.7109375" style="591" customWidth="1"/>
    <col min="3" max="17" width="5.421875" style="591" customWidth="1"/>
    <col min="18" max="21" width="6.140625" style="591" customWidth="1"/>
    <col min="22" max="16384" width="9.140625" style="591" customWidth="1"/>
  </cols>
  <sheetData>
    <row r="1" spans="1:21" ht="15.75">
      <c r="A1" s="1257" t="s">
        <v>75</v>
      </c>
      <c r="B1" s="1257"/>
      <c r="C1" s="1257"/>
      <c r="D1" s="1257"/>
      <c r="E1" s="1257"/>
      <c r="F1" s="1257"/>
      <c r="G1" s="1257"/>
      <c r="H1" s="1257"/>
      <c r="I1" s="61"/>
      <c r="J1" s="61"/>
      <c r="K1" s="1258" t="s">
        <v>76</v>
      </c>
      <c r="L1" s="1258"/>
      <c r="M1" s="1258"/>
      <c r="N1" s="1258"/>
      <c r="O1" s="1258"/>
      <c r="P1" s="1258"/>
      <c r="Q1" s="1258"/>
      <c r="R1" s="1258"/>
      <c r="S1" s="1258"/>
      <c r="T1" s="1258"/>
      <c r="U1" s="1258"/>
    </row>
    <row r="2" spans="1:21" ht="15.75">
      <c r="A2" s="1259" t="s">
        <v>74</v>
      </c>
      <c r="B2" s="1259"/>
      <c r="C2" s="1259"/>
      <c r="D2" s="1259"/>
      <c r="E2" s="1259"/>
      <c r="F2" s="1259"/>
      <c r="G2" s="1259"/>
      <c r="H2" s="1259"/>
      <c r="I2" s="61"/>
      <c r="J2" s="61"/>
      <c r="K2" s="1260" t="s">
        <v>77</v>
      </c>
      <c r="L2" s="1260"/>
      <c r="M2" s="1260"/>
      <c r="N2" s="1260"/>
      <c r="O2" s="1260"/>
      <c r="P2" s="1260"/>
      <c r="Q2" s="1260"/>
      <c r="R2" s="1260"/>
      <c r="S2" s="1260"/>
      <c r="T2" s="1260"/>
      <c r="U2" s="1260"/>
    </row>
    <row r="3" spans="1:21" ht="6" customHeight="1">
      <c r="A3" s="9"/>
      <c r="B3" s="20"/>
      <c r="C3" s="9"/>
      <c r="D3" s="9"/>
      <c r="E3" s="9"/>
      <c r="F3" s="9"/>
      <c r="G3" s="9"/>
      <c r="H3" s="9"/>
      <c r="I3" s="9"/>
      <c r="J3" s="9"/>
      <c r="K3" s="9"/>
      <c r="L3" s="9"/>
      <c r="M3" s="21"/>
      <c r="N3" s="9"/>
      <c r="O3" s="9"/>
      <c r="P3" s="9"/>
      <c r="Q3" s="9"/>
      <c r="R3" s="9"/>
      <c r="S3" s="9"/>
      <c r="T3" s="9"/>
      <c r="U3" s="9"/>
    </row>
    <row r="4" spans="1:21" ht="18.75">
      <c r="A4" s="1467" t="s">
        <v>449</v>
      </c>
      <c r="B4" s="1467"/>
      <c r="C4" s="1467"/>
      <c r="D4" s="1467"/>
      <c r="E4" s="1467"/>
      <c r="F4" s="1467"/>
      <c r="G4" s="1467"/>
      <c r="H4" s="1467"/>
      <c r="I4" s="1467"/>
      <c r="J4" s="1467"/>
      <c r="K4" s="1467"/>
      <c r="L4" s="1467"/>
      <c r="M4" s="1467"/>
      <c r="N4" s="1467"/>
      <c r="O4" s="1467"/>
      <c r="P4" s="1467"/>
      <c r="Q4" s="1467"/>
      <c r="R4" s="1467"/>
      <c r="S4" s="1467"/>
      <c r="T4" s="1467"/>
      <c r="U4" s="1467"/>
    </row>
    <row r="5" spans="1:21" ht="18.75" customHeight="1">
      <c r="A5" s="1467"/>
      <c r="B5" s="1467"/>
      <c r="C5" s="1467"/>
      <c r="D5" s="1467"/>
      <c r="E5" s="1467"/>
      <c r="F5" s="1467"/>
      <c r="G5" s="1467"/>
      <c r="H5" s="1467"/>
      <c r="I5" s="1467"/>
      <c r="J5" s="1467"/>
      <c r="K5" s="1467"/>
      <c r="L5" s="1467"/>
      <c r="M5" s="1467"/>
      <c r="N5" s="1467"/>
      <c r="O5" s="1467"/>
      <c r="P5" s="1467"/>
      <c r="Q5" s="1467"/>
      <c r="R5" s="1467"/>
      <c r="S5" s="1467"/>
      <c r="T5" s="1467"/>
      <c r="U5" s="1467"/>
    </row>
    <row r="6" spans="1:21" ht="16.5">
      <c r="A6" s="1262" t="s">
        <v>605</v>
      </c>
      <c r="B6" s="1262"/>
      <c r="C6" s="1262"/>
      <c r="D6" s="1262"/>
      <c r="E6" s="1262"/>
      <c r="F6" s="1262"/>
      <c r="G6" s="1262"/>
      <c r="H6" s="1262"/>
      <c r="I6" s="1262"/>
      <c r="J6" s="1262"/>
      <c r="K6" s="1262"/>
      <c r="L6" s="1262"/>
      <c r="M6" s="1262"/>
      <c r="N6" s="1262"/>
      <c r="O6" s="1262"/>
      <c r="P6" s="1262"/>
      <c r="Q6" s="1262"/>
      <c r="R6" s="1262"/>
      <c r="S6" s="1262"/>
      <c r="T6" s="1262"/>
      <c r="U6" s="1262"/>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468" t="s">
        <v>67</v>
      </c>
      <c r="B8" s="1469"/>
      <c r="C8" s="1292" t="s">
        <v>497</v>
      </c>
      <c r="D8" s="1293"/>
      <c r="E8" s="1294" t="s">
        <v>498</v>
      </c>
      <c r="F8" s="1295"/>
      <c r="G8" s="1295"/>
      <c r="H8" s="1296"/>
      <c r="I8" s="1294" t="s">
        <v>146</v>
      </c>
      <c r="J8" s="1295"/>
      <c r="K8" s="1295"/>
      <c r="L8" s="1295"/>
      <c r="M8" s="1296"/>
      <c r="N8" s="1294" t="s">
        <v>147</v>
      </c>
      <c r="O8" s="1295"/>
      <c r="P8" s="1295"/>
      <c r="Q8" s="1296"/>
      <c r="R8" s="1294" t="s">
        <v>148</v>
      </c>
      <c r="S8" s="1295"/>
      <c r="T8" s="1295"/>
      <c r="U8" s="1296"/>
      <c r="V8" s="799" t="s">
        <v>524</v>
      </c>
    </row>
    <row r="9" spans="1:22" ht="18">
      <c r="A9" s="1270" t="s">
        <v>78</v>
      </c>
      <c r="B9" s="1270"/>
      <c r="C9" s="800" t="s">
        <v>465</v>
      </c>
      <c r="D9" s="800" t="s">
        <v>466</v>
      </c>
      <c r="E9" s="800"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row>
    <row r="10" spans="1:22" ht="15" thickBot="1">
      <c r="A10" s="1272" t="s">
        <v>79</v>
      </c>
      <c r="B10" s="1272"/>
      <c r="C10" s="797">
        <v>1</v>
      </c>
      <c r="D10" s="797">
        <v>2</v>
      </c>
      <c r="E10" s="797">
        <v>3</v>
      </c>
      <c r="F10" s="797">
        <v>4</v>
      </c>
      <c r="G10" s="797">
        <v>5</v>
      </c>
      <c r="H10" s="797">
        <v>6</v>
      </c>
      <c r="I10" s="797">
        <v>7</v>
      </c>
      <c r="J10" s="797">
        <v>8</v>
      </c>
      <c r="K10" s="797">
        <v>9</v>
      </c>
      <c r="L10" s="797">
        <v>10</v>
      </c>
      <c r="M10" s="797">
        <v>11</v>
      </c>
      <c r="N10" s="797">
        <v>12</v>
      </c>
      <c r="O10" s="797">
        <v>13</v>
      </c>
      <c r="P10" s="797">
        <v>14</v>
      </c>
      <c r="Q10" s="797">
        <v>15</v>
      </c>
      <c r="R10" s="797">
        <v>16</v>
      </c>
      <c r="S10" s="797">
        <v>17</v>
      </c>
      <c r="T10" s="797">
        <v>18</v>
      </c>
      <c r="U10" s="797">
        <v>19</v>
      </c>
      <c r="V10" s="798">
        <v>20</v>
      </c>
    </row>
    <row r="11" spans="1:21" ht="22.5" customHeight="1" thickTop="1">
      <c r="A11" s="1334" t="s">
        <v>80</v>
      </c>
      <c r="B11" s="590" t="s">
        <v>81</v>
      </c>
      <c r="C11" s="1526" t="s">
        <v>574</v>
      </c>
      <c r="D11" s="1527"/>
      <c r="E11" s="1527"/>
      <c r="F11" s="1527"/>
      <c r="G11" s="1527"/>
      <c r="H11" s="1527"/>
      <c r="I11" s="1527"/>
      <c r="J11" s="1527"/>
      <c r="K11" s="1527"/>
      <c r="L11" s="1527"/>
      <c r="M11" s="1527"/>
      <c r="N11" s="1527"/>
      <c r="O11" s="1527"/>
      <c r="P11" s="1527"/>
      <c r="Q11" s="587"/>
      <c r="R11" s="587"/>
      <c r="S11" s="587"/>
      <c r="T11" s="587"/>
      <c r="U11" s="587"/>
    </row>
    <row r="12" spans="1:21" ht="18.75" customHeight="1" thickBot="1">
      <c r="A12" s="1334"/>
      <c r="B12" s="590" t="s">
        <v>82</v>
      </c>
      <c r="C12" s="1528"/>
      <c r="D12" s="1529"/>
      <c r="E12" s="1529"/>
      <c r="F12" s="1529"/>
      <c r="G12" s="1529"/>
      <c r="H12" s="1529"/>
      <c r="I12" s="1529"/>
      <c r="J12" s="1529"/>
      <c r="K12" s="1529"/>
      <c r="L12" s="1529"/>
      <c r="M12" s="1529"/>
      <c r="N12" s="1529"/>
      <c r="O12" s="1529"/>
      <c r="P12" s="1529"/>
      <c r="Q12" s="102"/>
      <c r="R12" s="102"/>
      <c r="S12" s="102"/>
      <c r="T12" s="102"/>
      <c r="U12" s="115"/>
    </row>
    <row r="13" spans="1:25" ht="21.75" customHeight="1">
      <c r="A13" s="1334" t="s">
        <v>83</v>
      </c>
      <c r="B13" s="590" t="s">
        <v>81</v>
      </c>
      <c r="C13" s="1522" t="s">
        <v>575</v>
      </c>
      <c r="D13" s="1523"/>
      <c r="E13" s="1523"/>
      <c r="F13" s="1523"/>
      <c r="G13" s="1523"/>
      <c r="H13" s="1523"/>
      <c r="I13" s="1523"/>
      <c r="J13" s="1523"/>
      <c r="K13" s="1523"/>
      <c r="L13" s="1523"/>
      <c r="Q13" s="102"/>
      <c r="R13" s="102"/>
      <c r="S13" s="102"/>
      <c r="T13" s="102"/>
      <c r="U13" s="102"/>
      <c r="V13" s="35"/>
      <c r="W13" s="35"/>
      <c r="X13" s="35"/>
      <c r="Y13" s="35"/>
    </row>
    <row r="14" spans="1:25" ht="21.75" customHeight="1" thickBot="1">
      <c r="A14" s="1334"/>
      <c r="B14" s="590" t="s">
        <v>82</v>
      </c>
      <c r="C14" s="1524"/>
      <c r="D14" s="1525"/>
      <c r="E14" s="1525"/>
      <c r="F14" s="1525"/>
      <c r="G14" s="1525"/>
      <c r="H14" s="1525"/>
      <c r="I14" s="1525"/>
      <c r="J14" s="1525"/>
      <c r="K14" s="1525"/>
      <c r="L14" s="1525"/>
      <c r="M14" s="636"/>
      <c r="N14" s="636"/>
      <c r="O14" s="637"/>
      <c r="P14" s="102"/>
      <c r="Q14" s="102"/>
      <c r="R14" s="102"/>
      <c r="S14" s="102"/>
      <c r="T14" s="102"/>
      <c r="U14" s="102"/>
      <c r="V14" s="35"/>
      <c r="W14" s="35"/>
      <c r="X14" s="35"/>
      <c r="Y14" s="35"/>
    </row>
    <row r="15" spans="1:25" ht="21" customHeight="1">
      <c r="A15" s="1334" t="s">
        <v>84</v>
      </c>
      <c r="B15" s="590" t="s">
        <v>81</v>
      </c>
      <c r="C15" s="1522" t="s">
        <v>576</v>
      </c>
      <c r="D15" s="1523"/>
      <c r="E15" s="1523"/>
      <c r="F15" s="1523"/>
      <c r="G15" s="1523"/>
      <c r="H15" s="1523"/>
      <c r="I15" s="1523"/>
      <c r="J15" s="1523"/>
      <c r="K15" s="1523"/>
      <c r="L15" s="1523"/>
      <c r="M15" s="102"/>
      <c r="N15" s="102"/>
      <c r="O15" s="102"/>
      <c r="P15" s="102"/>
      <c r="Q15" s="102"/>
      <c r="V15" s="1533" t="s">
        <v>583</v>
      </c>
      <c r="W15" s="1533"/>
      <c r="X15" s="1533"/>
      <c r="Y15" s="1533"/>
    </row>
    <row r="16" spans="1:27" ht="16.5" customHeight="1" thickBot="1">
      <c r="A16" s="1334"/>
      <c r="B16" s="590" t="s">
        <v>82</v>
      </c>
      <c r="C16" s="1524"/>
      <c r="D16" s="1525"/>
      <c r="E16" s="1525"/>
      <c r="F16" s="1525"/>
      <c r="G16" s="1525"/>
      <c r="H16" s="1525"/>
      <c r="I16" s="1525"/>
      <c r="J16" s="1525"/>
      <c r="K16" s="1525"/>
      <c r="L16" s="1525"/>
      <c r="M16" s="102"/>
      <c r="N16" s="102"/>
      <c r="O16" s="102"/>
      <c r="P16" s="102"/>
      <c r="Q16" s="102"/>
      <c r="V16" s="1533"/>
      <c r="W16" s="1533"/>
      <c r="X16" s="1533"/>
      <c r="Y16" s="1533"/>
      <c r="Z16" s="593"/>
      <c r="AA16" s="593"/>
    </row>
    <row r="17" spans="1:21" ht="33.75" customHeight="1">
      <c r="A17" s="1334" t="s">
        <v>85</v>
      </c>
      <c r="B17" s="590" t="s">
        <v>81</v>
      </c>
      <c r="C17" s="1530" t="s">
        <v>577</v>
      </c>
      <c r="D17" s="1531"/>
      <c r="E17" s="1531"/>
      <c r="F17" s="1531"/>
      <c r="G17" s="1531"/>
      <c r="H17" s="1531"/>
      <c r="I17" s="1531"/>
      <c r="J17" s="1531"/>
      <c r="K17" s="1531"/>
      <c r="L17" s="1531"/>
      <c r="M17" s="1531"/>
      <c r="N17" s="1531"/>
      <c r="O17" s="1531"/>
      <c r="P17" s="1532"/>
      <c r="Q17" s="587"/>
      <c r="R17" s="587"/>
      <c r="S17" s="587"/>
      <c r="T17" s="587"/>
      <c r="U17" s="587"/>
    </row>
    <row r="18" spans="1:21" ht="21" customHeight="1" thickBot="1">
      <c r="A18" s="1334"/>
      <c r="B18" s="580" t="s">
        <v>82</v>
      </c>
      <c r="Q18" s="102"/>
      <c r="R18" s="102"/>
      <c r="S18" s="102"/>
      <c r="T18" s="102"/>
      <c r="U18" s="102"/>
    </row>
    <row r="19" spans="1:21" ht="21" customHeight="1">
      <c r="A19" s="1334" t="s">
        <v>86</v>
      </c>
      <c r="B19" s="590" t="s">
        <v>81</v>
      </c>
      <c r="F19" s="1522" t="s">
        <v>600</v>
      </c>
      <c r="G19" s="1523"/>
      <c r="H19" s="1523"/>
      <c r="I19" s="1523"/>
      <c r="J19" s="1523"/>
      <c r="K19" s="1523"/>
      <c r="L19" s="1523"/>
      <c r="M19" s="1523"/>
      <c r="N19" s="1523"/>
      <c r="O19" s="1523"/>
      <c r="P19" s="1523"/>
      <c r="Q19" s="1523"/>
      <c r="R19" s="1523"/>
      <c r="S19" s="1523"/>
      <c r="T19" s="1523"/>
      <c r="U19" s="1523"/>
    </row>
    <row r="20" spans="1:21" ht="16.5" customHeight="1" thickBot="1">
      <c r="A20" s="1334"/>
      <c r="B20" s="590" t="s">
        <v>82</v>
      </c>
      <c r="F20" s="1524"/>
      <c r="G20" s="1525"/>
      <c r="H20" s="1525"/>
      <c r="I20" s="1525"/>
      <c r="J20" s="1525"/>
      <c r="K20" s="1525"/>
      <c r="L20" s="1525"/>
      <c r="M20" s="1525"/>
      <c r="N20" s="1525"/>
      <c r="O20" s="1525"/>
      <c r="P20" s="1525"/>
      <c r="Q20" s="1525"/>
      <c r="R20" s="1525"/>
      <c r="S20" s="1525"/>
      <c r="T20" s="1525"/>
      <c r="U20" s="1525"/>
    </row>
    <row r="21" spans="1:21" ht="27" customHeight="1">
      <c r="A21" s="1334" t="s">
        <v>87</v>
      </c>
      <c r="B21" s="590" t="s">
        <v>81</v>
      </c>
      <c r="C21" s="642"/>
      <c r="D21" s="643"/>
      <c r="E21" s="643"/>
      <c r="F21" s="643"/>
      <c r="G21" s="643"/>
      <c r="H21" s="643"/>
      <c r="I21" s="643"/>
      <c r="J21" s="644"/>
      <c r="K21" s="581"/>
      <c r="L21" s="581"/>
      <c r="M21" s="581"/>
      <c r="N21" s="581"/>
      <c r="O21" s="581"/>
      <c r="P21" s="594"/>
      <c r="Q21" s="594"/>
      <c r="R21" s="594"/>
      <c r="S21" s="594"/>
      <c r="T21" s="582"/>
      <c r="U21" s="582"/>
    </row>
    <row r="22" spans="1:21" ht="23.25" customHeight="1" thickBot="1">
      <c r="A22" s="1328"/>
      <c r="B22" s="209" t="s">
        <v>82</v>
      </c>
      <c r="C22" s="723"/>
      <c r="D22" s="724"/>
      <c r="E22" s="724"/>
      <c r="F22" s="725"/>
      <c r="G22" s="653"/>
      <c r="H22" s="583"/>
      <c r="I22" s="583"/>
      <c r="J22" s="583"/>
      <c r="K22" s="583"/>
      <c r="L22" s="583"/>
      <c r="M22" s="583"/>
      <c r="N22" s="583"/>
      <c r="O22" s="583"/>
      <c r="P22" s="583"/>
      <c r="Q22" s="583"/>
      <c r="R22" s="583"/>
      <c r="S22" s="583"/>
      <c r="T22" s="583"/>
      <c r="U22" s="583"/>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84" t="s">
        <v>137</v>
      </c>
      <c r="B24" s="1284"/>
      <c r="C24" s="1284"/>
      <c r="D24" s="1284"/>
      <c r="E24" s="1284"/>
      <c r="F24" s="1284"/>
      <c r="G24" s="1284"/>
      <c r="H24" s="1284"/>
      <c r="I24" s="1284"/>
      <c r="J24" s="1284"/>
      <c r="K24" s="1284"/>
      <c r="L24" s="1284"/>
      <c r="M24" s="1284"/>
      <c r="N24" s="1284"/>
      <c r="O24" s="1284"/>
      <c r="P24" s="1284"/>
      <c r="Q24" s="1284"/>
      <c r="R24" s="1284"/>
      <c r="S24" s="1284"/>
      <c r="T24" s="1284"/>
      <c r="U24" s="1284"/>
    </row>
    <row r="25" spans="1:21" ht="12" customHeight="1">
      <c r="A25" s="23"/>
      <c r="B25" s="36" t="s">
        <v>425</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232" t="s">
        <v>426</v>
      </c>
      <c r="R26" s="1232"/>
      <c r="S26" s="1232"/>
      <c r="T26" s="1232"/>
      <c r="U26" s="1232"/>
    </row>
    <row r="27" spans="1:21" ht="15.75">
      <c r="A27" s="19"/>
      <c r="B27" s="19"/>
      <c r="C27" s="19"/>
      <c r="D27" s="19"/>
      <c r="E27" s="1258" t="s">
        <v>88</v>
      </c>
      <c r="F27" s="1258"/>
      <c r="G27" s="1258"/>
      <c r="H27" s="1258"/>
      <c r="I27" s="1258"/>
      <c r="J27" s="1258"/>
      <c r="K27" s="19"/>
      <c r="L27" s="19"/>
      <c r="M27" s="19"/>
      <c r="N27" s="19"/>
      <c r="O27" s="19"/>
      <c r="P27" s="19"/>
      <c r="Q27" s="1258" t="s">
        <v>1</v>
      </c>
      <c r="R27" s="1258"/>
      <c r="S27" s="1258"/>
      <c r="T27" s="1258"/>
      <c r="U27" s="1258"/>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85" t="s">
        <v>133</v>
      </c>
      <c r="G30" s="1285"/>
      <c r="H30" s="1285"/>
      <c r="I30" s="1285"/>
      <c r="Q30" s="1285" t="s">
        <v>69</v>
      </c>
      <c r="R30" s="1285"/>
      <c r="S30" s="1285"/>
      <c r="T30" s="1285"/>
      <c r="U30" s="1285"/>
    </row>
    <row r="31" spans="9:16" ht="15">
      <c r="I31" s="132"/>
      <c r="J31" s="132"/>
      <c r="K31" s="132"/>
      <c r="L31" s="132"/>
      <c r="M31" s="132"/>
      <c r="N31" s="132"/>
      <c r="O31" s="132"/>
      <c r="P31" s="132"/>
    </row>
  </sheetData>
  <sheetProtection/>
  <mergeCells count="33">
    <mergeCell ref="A1:H1"/>
    <mergeCell ref="K1:U1"/>
    <mergeCell ref="A2:H2"/>
    <mergeCell ref="K2:U2"/>
    <mergeCell ref="A4:U4"/>
    <mergeCell ref="A5:U5"/>
    <mergeCell ref="V15:Y16"/>
    <mergeCell ref="A6:U6"/>
    <mergeCell ref="A8:B8"/>
    <mergeCell ref="C8:D8"/>
    <mergeCell ref="R8:U8"/>
    <mergeCell ref="I8:M8"/>
    <mergeCell ref="E8:H8"/>
    <mergeCell ref="E27:J27"/>
    <mergeCell ref="Q27:U27"/>
    <mergeCell ref="A9:B9"/>
    <mergeCell ref="A10:B10"/>
    <mergeCell ref="A11:A12"/>
    <mergeCell ref="A13:A14"/>
    <mergeCell ref="C13:L14"/>
    <mergeCell ref="A21:A22"/>
    <mergeCell ref="A15:A16"/>
    <mergeCell ref="A17:A18"/>
    <mergeCell ref="F30:I30"/>
    <mergeCell ref="Q30:U30"/>
    <mergeCell ref="N8:Q8"/>
    <mergeCell ref="A24:U24"/>
    <mergeCell ref="Q26:U26"/>
    <mergeCell ref="A19:A20"/>
    <mergeCell ref="C15:L16"/>
    <mergeCell ref="F19:U20"/>
    <mergeCell ref="C11:P12"/>
    <mergeCell ref="C17:P17"/>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540" t="s">
        <v>0</v>
      </c>
      <c r="B1" s="1540"/>
      <c r="C1" s="1540"/>
      <c r="D1" s="1234" t="s">
        <v>113</v>
      </c>
      <c r="E1" s="1234"/>
      <c r="F1" s="1234"/>
      <c r="G1" s="1234"/>
      <c r="H1" s="1234"/>
      <c r="I1" s="1234"/>
      <c r="J1" s="1234"/>
      <c r="K1" s="1234"/>
    </row>
    <row r="2" spans="1:11" ht="18.75">
      <c r="A2" s="1541" t="s">
        <v>74</v>
      </c>
      <c r="B2" s="1541"/>
      <c r="C2" s="1541"/>
      <c r="D2" s="1234" t="s">
        <v>119</v>
      </c>
      <c r="E2" s="1234"/>
      <c r="F2" s="1234"/>
      <c r="G2" s="1234"/>
      <c r="H2" s="1234"/>
      <c r="I2" s="1234"/>
      <c r="J2" s="1234"/>
      <c r="K2" s="1234"/>
    </row>
    <row r="3" spans="1:11" ht="15" thickBot="1">
      <c r="A3" s="39"/>
      <c r="B3" s="39"/>
      <c r="C3" s="39"/>
      <c r="D3" s="38"/>
      <c r="E3" s="38"/>
      <c r="F3" s="38"/>
      <c r="G3" s="38"/>
      <c r="H3" s="38"/>
      <c r="I3" s="38"/>
      <c r="J3" s="38"/>
      <c r="K3" s="38"/>
    </row>
    <row r="4" spans="1:11" s="72" customFormat="1" ht="27" customHeight="1" thickTop="1">
      <c r="A4" s="1542" t="s">
        <v>64</v>
      </c>
      <c r="B4" s="1545" t="s">
        <v>65</v>
      </c>
      <c r="C4" s="1548" t="s">
        <v>66</v>
      </c>
      <c r="D4" s="1549"/>
      <c r="E4" s="1549"/>
      <c r="F4" s="1549"/>
      <c r="G4" s="1549"/>
      <c r="H4" s="1549"/>
      <c r="I4" s="1549"/>
      <c r="J4" s="1549"/>
      <c r="K4" s="1550"/>
    </row>
    <row r="5" spans="1:11" s="72" customFormat="1" ht="27" customHeight="1">
      <c r="A5" s="1543"/>
      <c r="B5" s="1546"/>
      <c r="C5" s="1534" t="s">
        <v>67</v>
      </c>
      <c r="D5" s="1535"/>
      <c r="E5" s="1536"/>
      <c r="F5" s="1537" t="s">
        <v>96</v>
      </c>
      <c r="G5" s="1538"/>
      <c r="H5" s="1538"/>
      <c r="I5" s="1538"/>
      <c r="J5" s="1538"/>
      <c r="K5" s="1539"/>
    </row>
    <row r="6" spans="1:11" s="72" customFormat="1" ht="27" customHeight="1">
      <c r="A6" s="1543"/>
      <c r="B6" s="1546"/>
      <c r="C6" s="1534" t="s">
        <v>78</v>
      </c>
      <c r="D6" s="1535"/>
      <c r="E6" s="1536"/>
      <c r="F6" s="47">
        <v>12</v>
      </c>
      <c r="G6" s="47">
        <v>13</v>
      </c>
      <c r="H6" s="48" t="s">
        <v>98</v>
      </c>
      <c r="I6" s="48" t="s">
        <v>99</v>
      </c>
      <c r="J6" s="48" t="s">
        <v>100</v>
      </c>
      <c r="K6" s="49" t="s">
        <v>101</v>
      </c>
    </row>
    <row r="7" spans="1:11" s="72" customFormat="1" ht="34.5" customHeight="1" thickBot="1">
      <c r="A7" s="1544"/>
      <c r="B7" s="1547"/>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232" t="s">
        <v>103</v>
      </c>
      <c r="J10" s="1232"/>
      <c r="K10" s="1232"/>
      <c r="L10" s="12"/>
      <c r="M10" s="12"/>
      <c r="N10" s="12"/>
      <c r="O10" s="12"/>
      <c r="P10" s="12"/>
      <c r="Q10" s="12"/>
      <c r="R10" s="12"/>
      <c r="T10" s="30"/>
      <c r="U10" s="30"/>
      <c r="V10" s="30"/>
      <c r="W10" s="30"/>
      <c r="X10" s="30"/>
      <c r="Y10" s="30"/>
      <c r="Z10" s="30"/>
    </row>
    <row r="11" spans="1:26" ht="15.75">
      <c r="A11" s="71"/>
      <c r="C11" s="76" t="s">
        <v>104</v>
      </c>
      <c r="D11" s="71"/>
      <c r="F11" s="59" t="s">
        <v>88</v>
      </c>
      <c r="G11" s="59"/>
      <c r="H11" s="59"/>
      <c r="I11" s="1232" t="s">
        <v>1</v>
      </c>
      <c r="J11" s="1232"/>
      <c r="K11" s="1232"/>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226" t="s">
        <v>69</v>
      </c>
      <c r="J14" s="1226"/>
      <c r="K14" s="1226"/>
    </row>
    <row r="15" spans="1:11" ht="15">
      <c r="A15" s="71"/>
      <c r="B15" s="71"/>
      <c r="C15" s="71"/>
      <c r="D15" s="71"/>
      <c r="E15" s="71"/>
      <c r="F15" s="71"/>
      <c r="G15" s="71"/>
      <c r="H15" s="71"/>
      <c r="I15" s="71"/>
      <c r="J15" s="71"/>
      <c r="K15" s="71"/>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33" t="s">
        <v>0</v>
      </c>
      <c r="B1" s="1233"/>
      <c r="C1" s="1233"/>
      <c r="D1" s="1233"/>
      <c r="E1" s="1234" t="s">
        <v>89</v>
      </c>
      <c r="F1" s="1234"/>
      <c r="G1" s="1234"/>
      <c r="H1" s="1234"/>
      <c r="I1" s="1234"/>
      <c r="J1" s="1234"/>
      <c r="K1" s="1234"/>
      <c r="L1" s="1234"/>
      <c r="M1" s="1234"/>
      <c r="N1" s="1234"/>
      <c r="O1" s="1234"/>
      <c r="P1" s="1234"/>
      <c r="Q1" s="1234"/>
      <c r="R1" s="1234"/>
      <c r="S1" s="1234"/>
      <c r="T1" s="1234"/>
      <c r="U1" s="1234"/>
      <c r="V1" s="1234"/>
      <c r="W1" s="1234"/>
      <c r="X1" s="1234"/>
      <c r="Y1" s="1234"/>
      <c r="Z1" s="1234"/>
      <c r="AB1" s="142"/>
    </row>
    <row r="2" spans="1:28" s="17" customFormat="1" ht="16.5" customHeight="1">
      <c r="A2" s="1197" t="s">
        <v>74</v>
      </c>
      <c r="B2" s="1197"/>
      <c r="C2" s="1197"/>
      <c r="D2" s="1197"/>
      <c r="E2" s="1234" t="s">
        <v>222</v>
      </c>
      <c r="F2" s="1234"/>
      <c r="G2" s="1234"/>
      <c r="H2" s="1234"/>
      <c r="I2" s="1234"/>
      <c r="J2" s="1234"/>
      <c r="K2" s="1234"/>
      <c r="L2" s="1234"/>
      <c r="M2" s="1234"/>
      <c r="N2" s="1234"/>
      <c r="O2" s="1234"/>
      <c r="P2" s="1234"/>
      <c r="Q2" s="1234"/>
      <c r="R2" s="1234"/>
      <c r="S2" s="1234"/>
      <c r="T2" s="1234"/>
      <c r="U2" s="1234"/>
      <c r="V2" s="1234"/>
      <c r="W2" s="1234"/>
      <c r="X2" s="1234"/>
      <c r="Y2" s="1234"/>
      <c r="Z2" s="1234"/>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235" t="s">
        <v>117</v>
      </c>
      <c r="B5" s="1238" t="s">
        <v>65</v>
      </c>
      <c r="C5" s="1227" t="s">
        <v>66</v>
      </c>
      <c r="D5" s="1228"/>
      <c r="E5" s="1228"/>
      <c r="F5" s="1228"/>
      <c r="G5" s="1228"/>
      <c r="H5" s="1228"/>
      <c r="I5" s="1228"/>
      <c r="J5" s="1228"/>
      <c r="K5" s="1228"/>
      <c r="L5" s="1228"/>
      <c r="M5" s="1228"/>
      <c r="N5" s="1228"/>
      <c r="O5" s="1228"/>
      <c r="P5" s="1228"/>
      <c r="Q5" s="1228"/>
      <c r="R5" s="1228"/>
      <c r="S5" s="1228"/>
      <c r="T5" s="1228"/>
      <c r="U5" s="1228"/>
      <c r="V5" s="1228"/>
      <c r="W5" s="1228"/>
      <c r="X5" s="1228"/>
      <c r="Y5" s="1228"/>
      <c r="Z5" s="1229"/>
      <c r="AB5" s="143"/>
    </row>
    <row r="6" spans="1:28" s="27" customFormat="1" ht="28.5" customHeight="1">
      <c r="A6" s="1236"/>
      <c r="B6" s="1239"/>
      <c r="C6" s="1231" t="s">
        <v>67</v>
      </c>
      <c r="D6" s="1231"/>
      <c r="E6" s="1231"/>
      <c r="F6" s="1241" t="s">
        <v>191</v>
      </c>
      <c r="G6" s="1242"/>
      <c r="H6" s="1242"/>
      <c r="I6" s="1243"/>
      <c r="J6" s="1241" t="s">
        <v>146</v>
      </c>
      <c r="K6" s="1242"/>
      <c r="L6" s="1242"/>
      <c r="M6" s="1243"/>
      <c r="N6" s="1230" t="s">
        <v>147</v>
      </c>
      <c r="O6" s="1230"/>
      <c r="P6" s="1230"/>
      <c r="Q6" s="1230"/>
      <c r="R6" s="1230"/>
      <c r="S6" s="1230" t="s">
        <v>148</v>
      </c>
      <c r="T6" s="1230"/>
      <c r="U6" s="1230"/>
      <c r="V6" s="1230"/>
      <c r="W6" s="1230" t="s">
        <v>273</v>
      </c>
      <c r="X6" s="1230"/>
      <c r="Y6" s="1230"/>
      <c r="Z6" s="1230"/>
      <c r="AB6" s="142"/>
    </row>
    <row r="7" spans="1:28" s="26" customFormat="1" ht="29.25" customHeight="1">
      <c r="A7" s="1236"/>
      <c r="B7" s="1239"/>
      <c r="C7" s="1231" t="s">
        <v>68</v>
      </c>
      <c r="D7" s="1231"/>
      <c r="E7" s="1231"/>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c r="A8" s="1237"/>
      <c r="B8" s="1240"/>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
        <v>2</v>
      </c>
      <c r="B9" s="324" t="s">
        <v>92</v>
      </c>
      <c r="C9" s="225" t="s">
        <v>275</v>
      </c>
      <c r="D9" s="16" t="s">
        <v>215</v>
      </c>
      <c r="E9" s="167">
        <v>20</v>
      </c>
      <c r="F9" s="167">
        <v>4</v>
      </c>
      <c r="G9" s="167">
        <v>4</v>
      </c>
      <c r="H9" s="167">
        <v>4</v>
      </c>
      <c r="I9" s="167">
        <v>4</v>
      </c>
      <c r="J9" s="167">
        <v>4</v>
      </c>
      <c r="K9" s="167">
        <v>4</v>
      </c>
      <c r="L9" s="167">
        <v>4</v>
      </c>
      <c r="M9" s="167">
        <v>4</v>
      </c>
      <c r="N9" s="167">
        <v>4</v>
      </c>
      <c r="O9" s="167">
        <v>4</v>
      </c>
      <c r="P9" s="167">
        <v>4</v>
      </c>
      <c r="Q9" s="167">
        <v>4</v>
      </c>
      <c r="R9" s="167">
        <v>4</v>
      </c>
      <c r="S9" s="167">
        <v>4</v>
      </c>
      <c r="T9" s="167">
        <v>4</v>
      </c>
      <c r="U9" s="167"/>
      <c r="V9" s="167"/>
      <c r="W9" s="167"/>
      <c r="X9" s="167"/>
      <c r="Y9" s="167"/>
      <c r="Z9" s="167"/>
      <c r="AA9" s="208"/>
      <c r="AB9" s="208"/>
    </row>
    <row r="10" spans="1:28" s="140" customFormat="1" ht="9">
      <c r="A10" s="41"/>
      <c r="B10" s="42"/>
      <c r="C10" s="313"/>
      <c r="D10" s="41"/>
      <c r="E10" s="170"/>
      <c r="F10" s="170"/>
      <c r="G10" s="170"/>
      <c r="H10" s="170"/>
      <c r="I10" s="170"/>
      <c r="J10" s="170"/>
      <c r="K10" s="170"/>
      <c r="L10" s="170"/>
      <c r="M10" s="170"/>
      <c r="N10" s="170"/>
      <c r="O10" s="170"/>
      <c r="P10" s="170"/>
      <c r="Q10" s="170"/>
      <c r="R10" s="170"/>
      <c r="S10" s="170"/>
      <c r="T10" s="170"/>
      <c r="U10" s="170"/>
      <c r="V10" s="170"/>
      <c r="W10" s="170"/>
      <c r="X10" s="170"/>
      <c r="Y10" s="170"/>
      <c r="Z10" s="170"/>
      <c r="AA10" s="208"/>
      <c r="AB10" s="208"/>
    </row>
    <row r="11" spans="1:28" s="140" customFormat="1" ht="9">
      <c r="A11" s="41"/>
      <c r="B11" s="42"/>
      <c r="C11" s="313"/>
      <c r="D11" s="41"/>
      <c r="E11" s="170"/>
      <c r="F11" s="170"/>
      <c r="G11" s="170"/>
      <c r="H11" s="170"/>
      <c r="I11" s="170"/>
      <c r="J11" s="170"/>
      <c r="K11" s="170"/>
      <c r="L11" s="170"/>
      <c r="M11" s="170"/>
      <c r="N11" s="170"/>
      <c r="O11" s="170"/>
      <c r="P11" s="170"/>
      <c r="Q11" s="170"/>
      <c r="R11" s="170"/>
      <c r="S11" s="170"/>
      <c r="T11" s="170"/>
      <c r="U11" s="170"/>
      <c r="V11" s="170"/>
      <c r="W11" s="170"/>
      <c r="X11" s="170"/>
      <c r="Y11" s="170"/>
      <c r="Z11" s="170"/>
      <c r="AA11" s="208"/>
      <c r="AB11" s="208"/>
    </row>
    <row r="12" spans="1:28" s="140" customFormat="1" ht="9">
      <c r="A12" s="41"/>
      <c r="B12" s="42"/>
      <c r="C12" s="313"/>
      <c r="D12" s="41"/>
      <c r="E12" s="170"/>
      <c r="F12" s="170"/>
      <c r="G12" s="170"/>
      <c r="H12" s="170"/>
      <c r="I12" s="170"/>
      <c r="J12" s="170"/>
      <c r="K12" s="170"/>
      <c r="L12" s="170"/>
      <c r="M12" s="170"/>
      <c r="N12" s="170"/>
      <c r="O12" s="170"/>
      <c r="P12" s="170"/>
      <c r="Q12" s="170"/>
      <c r="R12" s="170"/>
      <c r="S12" s="170"/>
      <c r="T12" s="170"/>
      <c r="U12" s="170"/>
      <c r="V12" s="170"/>
      <c r="W12" s="170"/>
      <c r="X12" s="170"/>
      <c r="Y12" s="170"/>
      <c r="Z12" s="170"/>
      <c r="AA12" s="208"/>
      <c r="AB12" s="208"/>
    </row>
    <row r="13" spans="1:28" s="140" customFormat="1" ht="9">
      <c r="A13" s="41"/>
      <c r="B13" s="42"/>
      <c r="C13" s="313"/>
      <c r="D13" s="41"/>
      <c r="E13" s="170"/>
      <c r="F13" s="170"/>
      <c r="G13" s="170"/>
      <c r="H13" s="170"/>
      <c r="I13" s="170"/>
      <c r="J13" s="170"/>
      <c r="K13" s="170"/>
      <c r="L13" s="170"/>
      <c r="M13" s="170"/>
      <c r="N13" s="170"/>
      <c r="O13" s="170"/>
      <c r="P13" s="170"/>
      <c r="Q13" s="170"/>
      <c r="R13" s="170"/>
      <c r="S13" s="170"/>
      <c r="T13" s="170"/>
      <c r="U13" s="170"/>
      <c r="V13" s="170"/>
      <c r="W13" s="170"/>
      <c r="X13" s="170"/>
      <c r="Y13" s="170"/>
      <c r="Z13" s="170"/>
      <c r="AA13" s="208"/>
      <c r="AB13" s="208"/>
    </row>
    <row r="14" spans="1:28" s="140" customFormat="1" ht="9">
      <c r="A14" s="41"/>
      <c r="B14" s="42"/>
      <c r="C14" s="313"/>
      <c r="D14" s="41"/>
      <c r="E14" s="170"/>
      <c r="F14" s="170"/>
      <c r="G14" s="170"/>
      <c r="H14" s="170"/>
      <c r="I14" s="170"/>
      <c r="J14" s="170"/>
      <c r="K14" s="170"/>
      <c r="L14" s="170"/>
      <c r="M14" s="170"/>
      <c r="N14" s="170"/>
      <c r="O14" s="170"/>
      <c r="P14" s="170"/>
      <c r="Q14" s="170"/>
      <c r="R14" s="170"/>
      <c r="S14" s="170"/>
      <c r="T14" s="170"/>
      <c r="U14" s="170"/>
      <c r="V14" s="170"/>
      <c r="W14" s="170"/>
      <c r="X14" s="170"/>
      <c r="Y14" s="170"/>
      <c r="Z14" s="170"/>
      <c r="AA14" s="208"/>
      <c r="AB14" s="208"/>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3"/>
      <c r="C16" s="73"/>
      <c r="D16" s="74"/>
      <c r="E16" s="74"/>
      <c r="F16" s="75"/>
      <c r="G16" s="75"/>
      <c r="H16" s="75"/>
      <c r="I16" s="75"/>
      <c r="J16" s="129"/>
      <c r="K16" s="129"/>
      <c r="L16" s="129"/>
      <c r="M16" s="129"/>
      <c r="N16" s="129"/>
      <c r="O16" s="75"/>
      <c r="P16" s="75"/>
      <c r="Q16" s="75"/>
      <c r="R16" s="75"/>
      <c r="S16" s="59" t="s">
        <v>439</v>
      </c>
      <c r="T16" s="59"/>
      <c r="U16" s="59"/>
      <c r="V16" s="59"/>
      <c r="W16" s="59"/>
      <c r="X16" s="59"/>
      <c r="Y16" s="59"/>
      <c r="Z16" s="75"/>
      <c r="AB16" s="144"/>
    </row>
    <row r="17" spans="1:28" s="8" customFormat="1" ht="15" customHeight="1">
      <c r="A17" s="10"/>
      <c r="B17" s="214"/>
      <c r="C17" s="61" t="s">
        <v>104</v>
      </c>
      <c r="D17" s="77"/>
      <c r="E17" s="77"/>
      <c r="F17" s="60"/>
      <c r="G17" s="1232" t="s">
        <v>72</v>
      </c>
      <c r="H17" s="1232"/>
      <c r="I17" s="1232"/>
      <c r="J17" s="1232"/>
      <c r="K17" s="1232"/>
      <c r="L17" s="1232"/>
      <c r="M17" s="1232"/>
      <c r="N17" s="129"/>
      <c r="O17" s="60"/>
      <c r="P17" s="60"/>
      <c r="Q17" s="60"/>
      <c r="R17" s="60"/>
      <c r="S17" s="1232" t="s">
        <v>440</v>
      </c>
      <c r="T17" s="1232"/>
      <c r="U17" s="1232"/>
      <c r="V17" s="1232"/>
      <c r="W17" s="1232"/>
      <c r="X17" s="1232"/>
      <c r="Y17" s="1232"/>
      <c r="Z17" s="75"/>
      <c r="AB17" s="145"/>
    </row>
    <row r="18" spans="2:26" ht="15.75">
      <c r="B18" s="214"/>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4"/>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4"/>
      <c r="C20" s="61"/>
      <c r="D20" s="77"/>
      <c r="E20" s="77"/>
      <c r="F20" s="60"/>
      <c r="G20" s="60"/>
      <c r="H20" s="60"/>
      <c r="I20" s="60"/>
      <c r="J20" s="130"/>
      <c r="K20" s="130"/>
      <c r="L20" s="130"/>
      <c r="M20" s="130"/>
      <c r="N20" s="130"/>
      <c r="O20" s="60"/>
      <c r="P20" s="60"/>
      <c r="Q20" s="60"/>
      <c r="R20" s="60"/>
      <c r="Z20" s="60"/>
    </row>
    <row r="21" spans="7:25" ht="15.75">
      <c r="G21" s="1225" t="s">
        <v>133</v>
      </c>
      <c r="H21" s="1225"/>
      <c r="I21" s="1225"/>
      <c r="J21" s="1225"/>
      <c r="K21" s="1225"/>
      <c r="L21" s="1225"/>
      <c r="M21" s="1225"/>
      <c r="S21" s="1226" t="s">
        <v>73</v>
      </c>
      <c r="T21" s="1226"/>
      <c r="U21" s="1226"/>
      <c r="V21" s="1226"/>
      <c r="W21" s="1226"/>
      <c r="X21" s="1226"/>
      <c r="Y21" s="1226"/>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571" t="s">
        <v>75</v>
      </c>
      <c r="B1" s="1571"/>
      <c r="C1" s="1571"/>
      <c r="D1" s="1571"/>
      <c r="E1" s="1566" t="s">
        <v>76</v>
      </c>
      <c r="F1" s="1566"/>
      <c r="G1" s="1566"/>
      <c r="H1" s="1566"/>
      <c r="I1" s="1566"/>
      <c r="J1" s="1566"/>
    </row>
    <row r="2" spans="1:10" s="18" customFormat="1" ht="15.75">
      <c r="A2" s="1259" t="s">
        <v>74</v>
      </c>
      <c r="B2" s="1259"/>
      <c r="C2" s="1259"/>
      <c r="D2" s="1259"/>
      <c r="E2" s="1567" t="s">
        <v>112</v>
      </c>
      <c r="F2" s="1567"/>
      <c r="G2" s="1567"/>
      <c r="H2" s="1567"/>
      <c r="I2" s="1567"/>
      <c r="J2" s="1567"/>
    </row>
    <row r="3" spans="2:8" s="9" customFormat="1" ht="5.25" customHeight="1">
      <c r="B3" s="20"/>
      <c r="C3" s="54"/>
      <c r="D3" s="54"/>
      <c r="E3" s="54"/>
      <c r="F3" s="54"/>
      <c r="G3" s="54"/>
      <c r="H3" s="54"/>
    </row>
    <row r="4" spans="1:10" s="9" customFormat="1" ht="22.5">
      <c r="A4" s="1568" t="s">
        <v>118</v>
      </c>
      <c r="B4" s="1568"/>
      <c r="C4" s="1568"/>
      <c r="D4" s="1568"/>
      <c r="E4" s="1568"/>
      <c r="F4" s="1568"/>
      <c r="G4" s="1568"/>
      <c r="H4" s="1568"/>
      <c r="I4" s="1568"/>
      <c r="J4" s="1568"/>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569" t="s">
        <v>67</v>
      </c>
      <c r="B7" s="1570"/>
      <c r="C7" s="1565" t="s">
        <v>96</v>
      </c>
      <c r="D7" s="1565"/>
      <c r="E7" s="1565"/>
      <c r="F7" s="1565"/>
      <c r="G7" s="1565"/>
      <c r="H7" s="1565"/>
      <c r="I7" s="1565"/>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551" t="s">
        <v>111</v>
      </c>
      <c r="B9" s="1554" t="s">
        <v>81</v>
      </c>
      <c r="C9" s="87">
        <v>1</v>
      </c>
      <c r="D9" s="1557" t="s">
        <v>114</v>
      </c>
      <c r="E9" s="1557" t="s">
        <v>115</v>
      </c>
      <c r="F9" s="88"/>
      <c r="G9" s="1557" t="s">
        <v>114</v>
      </c>
      <c r="H9" s="1557" t="s">
        <v>114</v>
      </c>
      <c r="I9" s="1557" t="s">
        <v>114</v>
      </c>
      <c r="J9" s="1557" t="s">
        <v>114</v>
      </c>
      <c r="K9" s="58"/>
      <c r="L9" s="58"/>
      <c r="M9" s="58"/>
    </row>
    <row r="10" spans="1:10" s="9" customFormat="1" ht="25.5" customHeight="1">
      <c r="A10" s="1552"/>
      <c r="B10" s="1555"/>
      <c r="C10" s="89">
        <v>2</v>
      </c>
      <c r="D10" s="1558"/>
      <c r="E10" s="1558"/>
      <c r="F10" s="90"/>
      <c r="G10" s="1558"/>
      <c r="H10" s="1558"/>
      <c r="I10" s="1558"/>
      <c r="J10" s="1558"/>
    </row>
    <row r="11" spans="1:10" s="9" customFormat="1" ht="25.5" customHeight="1">
      <c r="A11" s="1552"/>
      <c r="B11" s="1555"/>
      <c r="C11" s="89">
        <v>3</v>
      </c>
      <c r="D11" s="1558"/>
      <c r="E11" s="1558"/>
      <c r="F11" s="90"/>
      <c r="G11" s="1558"/>
      <c r="H11" s="1558"/>
      <c r="I11" s="1558"/>
      <c r="J11" s="1558"/>
    </row>
    <row r="12" spans="1:10" s="9" customFormat="1" ht="25.5" customHeight="1">
      <c r="A12" s="1552"/>
      <c r="B12" s="1555"/>
      <c r="C12" s="89">
        <v>4</v>
      </c>
      <c r="D12" s="1559"/>
      <c r="E12" s="1558"/>
      <c r="F12" s="91"/>
      <c r="G12" s="1559"/>
      <c r="H12" s="1559"/>
      <c r="I12" s="1559"/>
      <c r="J12" s="1559"/>
    </row>
    <row r="13" spans="1:10" s="9" customFormat="1" ht="25.5" customHeight="1" thickBot="1">
      <c r="A13" s="1552"/>
      <c r="B13" s="1556"/>
      <c r="C13" s="97">
        <v>5</v>
      </c>
      <c r="D13" s="103"/>
      <c r="E13" s="1564"/>
      <c r="F13" s="104"/>
      <c r="G13" s="103"/>
      <c r="H13" s="103"/>
      <c r="I13" s="104"/>
      <c r="J13" s="105"/>
    </row>
    <row r="14" spans="1:10" s="9" customFormat="1" ht="25.5" customHeight="1" thickTop="1">
      <c r="A14" s="1552"/>
      <c r="B14" s="1562" t="s">
        <v>82</v>
      </c>
      <c r="C14" s="98">
        <v>1</v>
      </c>
      <c r="D14" s="1557" t="s">
        <v>114</v>
      </c>
      <c r="E14" s="101"/>
      <c r="F14" s="96"/>
      <c r="G14" s="1557" t="s">
        <v>114</v>
      </c>
      <c r="H14" s="1557" t="s">
        <v>114</v>
      </c>
      <c r="I14" s="1557" t="s">
        <v>114</v>
      </c>
      <c r="J14" s="1557" t="s">
        <v>114</v>
      </c>
    </row>
    <row r="15" spans="1:10" s="9" customFormat="1" ht="25.5" customHeight="1">
      <c r="A15" s="1552"/>
      <c r="B15" s="1555"/>
      <c r="C15" s="89">
        <v>2</v>
      </c>
      <c r="D15" s="1558"/>
      <c r="E15" s="102"/>
      <c r="F15" s="91"/>
      <c r="G15" s="1558"/>
      <c r="H15" s="1558"/>
      <c r="I15" s="1558"/>
      <c r="J15" s="1558"/>
    </row>
    <row r="16" spans="1:10" s="9" customFormat="1" ht="25.5" customHeight="1">
      <c r="A16" s="1552"/>
      <c r="B16" s="1555"/>
      <c r="C16" s="89">
        <v>3</v>
      </c>
      <c r="D16" s="1558"/>
      <c r="E16" s="102"/>
      <c r="F16" s="91"/>
      <c r="G16" s="1558"/>
      <c r="H16" s="1558"/>
      <c r="I16" s="1558"/>
      <c r="J16" s="1558"/>
    </row>
    <row r="17" spans="1:10" s="9" customFormat="1" ht="25.5" customHeight="1">
      <c r="A17" s="1552"/>
      <c r="B17" s="1555"/>
      <c r="C17" s="89">
        <v>4</v>
      </c>
      <c r="D17" s="1559"/>
      <c r="E17" s="102"/>
      <c r="F17" s="91"/>
      <c r="G17" s="1559"/>
      <c r="H17" s="1559"/>
      <c r="I17" s="1559"/>
      <c r="J17" s="1559"/>
    </row>
    <row r="18" spans="1:10" s="9" customFormat="1" ht="25.5" customHeight="1" thickBot="1">
      <c r="A18" s="1553"/>
      <c r="B18" s="1563"/>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560" t="s">
        <v>103</v>
      </c>
      <c r="I20" s="1560"/>
      <c r="J20" s="1560"/>
    </row>
    <row r="21" spans="1:10" s="9" customFormat="1" ht="19.5">
      <c r="A21" s="62"/>
      <c r="B21" s="67"/>
      <c r="C21" s="64"/>
      <c r="D21" s="64"/>
      <c r="E21" s="64"/>
      <c r="G21" s="106"/>
      <c r="H21" s="1560" t="s">
        <v>1</v>
      </c>
      <c r="I21" s="1560"/>
      <c r="J21" s="1560"/>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561" t="s">
        <v>69</v>
      </c>
      <c r="I24" s="1561"/>
      <c r="J24" s="1561"/>
    </row>
    <row r="25" spans="3:8" s="9" customFormat="1" ht="15">
      <c r="C25" s="54"/>
      <c r="D25" s="54"/>
      <c r="E25" s="54"/>
      <c r="F25" s="54"/>
      <c r="G25" s="54"/>
      <c r="H25" s="54"/>
    </row>
    <row r="26" spans="3:8" s="9" customFormat="1" ht="15">
      <c r="C26" s="54"/>
      <c r="D26" s="54"/>
      <c r="E26" s="54"/>
      <c r="F26" s="54"/>
      <c r="G26" s="54"/>
      <c r="H26" s="54"/>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33" t="s">
        <v>0</v>
      </c>
      <c r="B1" s="1233"/>
      <c r="C1" s="1233"/>
      <c r="D1" s="1233"/>
      <c r="E1" s="1234" t="s">
        <v>89</v>
      </c>
      <c r="F1" s="1234"/>
      <c r="G1" s="1234"/>
      <c r="H1" s="1234"/>
      <c r="I1" s="1234"/>
      <c r="J1" s="1234"/>
      <c r="K1" s="1234"/>
      <c r="L1" s="1234"/>
      <c r="M1" s="1234"/>
      <c r="N1" s="1234"/>
      <c r="O1" s="1234"/>
      <c r="P1" s="1234"/>
      <c r="Q1" s="1234"/>
      <c r="R1" s="1234"/>
      <c r="S1" s="1234"/>
      <c r="T1" s="1234"/>
      <c r="U1" s="1234"/>
      <c r="V1" s="1234"/>
      <c r="W1" s="1234"/>
      <c r="X1" s="1234"/>
      <c r="Y1" s="1234"/>
      <c r="Z1" s="1234"/>
      <c r="AB1" s="142"/>
    </row>
    <row r="2" spans="1:28" s="17" customFormat="1" ht="16.5" customHeight="1">
      <c r="A2" s="1197" t="s">
        <v>74</v>
      </c>
      <c r="B2" s="1197"/>
      <c r="C2" s="1197"/>
      <c r="D2" s="1197"/>
      <c r="E2" s="1234" t="s">
        <v>222</v>
      </c>
      <c r="F2" s="1234"/>
      <c r="G2" s="1234"/>
      <c r="H2" s="1234"/>
      <c r="I2" s="1234"/>
      <c r="J2" s="1234"/>
      <c r="K2" s="1234"/>
      <c r="L2" s="1234"/>
      <c r="M2" s="1234"/>
      <c r="N2" s="1234"/>
      <c r="O2" s="1234"/>
      <c r="P2" s="1234"/>
      <c r="Q2" s="1234"/>
      <c r="R2" s="1234"/>
      <c r="S2" s="1234"/>
      <c r="T2" s="1234"/>
      <c r="U2" s="1234"/>
      <c r="V2" s="1234"/>
      <c r="W2" s="1234"/>
      <c r="X2" s="1234"/>
      <c r="Y2" s="1234"/>
      <c r="Z2" s="1234"/>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235" t="s">
        <v>117</v>
      </c>
      <c r="B5" s="1238" t="s">
        <v>65</v>
      </c>
      <c r="C5" s="1244" t="s">
        <v>66</v>
      </c>
      <c r="D5" s="1244"/>
      <c r="E5" s="1244"/>
      <c r="F5" s="1244"/>
      <c r="G5" s="1244"/>
      <c r="H5" s="1244"/>
      <c r="I5" s="1244"/>
      <c r="J5" s="1244"/>
      <c r="K5" s="1244"/>
      <c r="L5" s="1244"/>
      <c r="M5" s="1244"/>
      <c r="N5" s="1244"/>
      <c r="O5" s="1244"/>
      <c r="P5" s="1244"/>
      <c r="Q5" s="1244"/>
      <c r="R5" s="1244"/>
      <c r="S5" s="1244"/>
      <c r="T5" s="1244"/>
      <c r="U5" s="1244"/>
      <c r="V5" s="1244"/>
      <c r="W5" s="1244"/>
      <c r="X5" s="1244"/>
      <c r="Y5" s="1244"/>
      <c r="Z5" s="166"/>
      <c r="AB5" s="143"/>
    </row>
    <row r="6" spans="1:28" s="27" customFormat="1" ht="28.5" customHeight="1">
      <c r="A6" s="1236"/>
      <c r="B6" s="1239"/>
      <c r="C6" s="1231" t="s">
        <v>67</v>
      </c>
      <c r="D6" s="1231"/>
      <c r="E6" s="1231"/>
      <c r="F6" s="1241" t="s">
        <v>191</v>
      </c>
      <c r="G6" s="1242"/>
      <c r="H6" s="1242"/>
      <c r="I6" s="1243"/>
      <c r="J6" s="1241" t="s">
        <v>146</v>
      </c>
      <c r="K6" s="1242"/>
      <c r="L6" s="1242"/>
      <c r="M6" s="1243"/>
      <c r="N6" s="1230" t="s">
        <v>147</v>
      </c>
      <c r="O6" s="1230"/>
      <c r="P6" s="1230"/>
      <c r="Q6" s="1230"/>
      <c r="R6" s="1230"/>
      <c r="S6" s="1230" t="s">
        <v>148</v>
      </c>
      <c r="T6" s="1230"/>
      <c r="U6" s="1230"/>
      <c r="V6" s="1230"/>
      <c r="W6" s="1230" t="s">
        <v>273</v>
      </c>
      <c r="X6" s="1230"/>
      <c r="Y6" s="1230"/>
      <c r="Z6" s="1230"/>
      <c r="AB6" s="142"/>
    </row>
    <row r="7" spans="1:28" s="26" customFormat="1" ht="29.25" customHeight="1">
      <c r="A7" s="1236"/>
      <c r="B7" s="1239"/>
      <c r="C7" s="1231" t="s">
        <v>68</v>
      </c>
      <c r="D7" s="1231"/>
      <c r="E7" s="1231"/>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237"/>
      <c r="B8" s="1240"/>
      <c r="C8" s="231" t="s">
        <v>8</v>
      </c>
      <c r="D8" s="231" t="s">
        <v>9</v>
      </c>
      <c r="E8" s="342"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3" t="s">
        <v>130</v>
      </c>
      <c r="C9" s="235" t="s">
        <v>236</v>
      </c>
      <c r="D9" s="40" t="s">
        <v>216</v>
      </c>
      <c r="E9" s="220" t="e">
        <f>VLOOKUP(D9,'DANH SACH H'!$A$2:$A$5,2,0)</f>
        <v>#REF!</v>
      </c>
      <c r="F9" s="220">
        <v>4</v>
      </c>
      <c r="G9" s="220">
        <v>4</v>
      </c>
      <c r="H9" s="220">
        <v>4</v>
      </c>
      <c r="I9" s="220">
        <v>4</v>
      </c>
      <c r="J9" s="220">
        <v>4</v>
      </c>
      <c r="K9" s="220">
        <v>4</v>
      </c>
      <c r="L9" s="220">
        <v>4</v>
      </c>
      <c r="M9" s="220">
        <v>2</v>
      </c>
      <c r="N9" s="220"/>
      <c r="O9" s="220"/>
      <c r="P9" s="220"/>
      <c r="Q9" s="220"/>
      <c r="R9" s="220"/>
      <c r="S9" s="220"/>
      <c r="T9" s="220"/>
      <c r="U9" s="220"/>
      <c r="V9" s="220"/>
      <c r="W9" s="220"/>
      <c r="X9" s="220"/>
      <c r="Y9" s="220"/>
      <c r="Z9" s="236"/>
      <c r="AA9" s="208">
        <f aca="true" t="shared" si="0" ref="AA9:AA16">SUM(F9:Y9)</f>
        <v>30</v>
      </c>
      <c r="AB9" s="208"/>
    </row>
    <row r="10" spans="1:28" s="140" customFormat="1" ht="9">
      <c r="A10" s="135">
        <v>2</v>
      </c>
      <c r="B10" s="123" t="s">
        <v>130</v>
      </c>
      <c r="C10" s="225" t="s">
        <v>276</v>
      </c>
      <c r="D10" s="16" t="s">
        <v>216</v>
      </c>
      <c r="E10" s="167" t="e">
        <f>VLOOKUP(D10,'DANH SACH H'!$A$2:$A$5,2,0)</f>
        <v>#REF!</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row>
    <row r="11" spans="1:28" s="140" customFormat="1" ht="9">
      <c r="A11" s="135">
        <v>3</v>
      </c>
      <c r="B11" s="247" t="s">
        <v>130</v>
      </c>
      <c r="C11" s="225" t="s">
        <v>236</v>
      </c>
      <c r="D11" s="16" t="s">
        <v>214</v>
      </c>
      <c r="E11" s="167" t="e">
        <f>VLOOKUP(D11,'DANH SACH H'!$A$2:$A$5,2,0)</f>
        <v>#N/A</v>
      </c>
      <c r="F11" s="167">
        <v>4</v>
      </c>
      <c r="G11" s="167">
        <v>4</v>
      </c>
      <c r="H11" s="167">
        <v>4</v>
      </c>
      <c r="I11" s="167">
        <v>4</v>
      </c>
      <c r="J11" s="167">
        <v>4</v>
      </c>
      <c r="K11" s="167">
        <v>4</v>
      </c>
      <c r="L11" s="167">
        <v>4</v>
      </c>
      <c r="M11" s="167">
        <v>2</v>
      </c>
      <c r="N11" s="167"/>
      <c r="O11" s="167"/>
      <c r="P11" s="167"/>
      <c r="Q11" s="167"/>
      <c r="R11" s="167"/>
      <c r="S11" s="167"/>
      <c r="T11" s="167"/>
      <c r="U11" s="167"/>
      <c r="V11" s="167"/>
      <c r="W11" s="167"/>
      <c r="X11" s="167"/>
      <c r="Y11" s="167"/>
      <c r="Z11" s="221"/>
      <c r="AA11" s="208">
        <f t="shared" si="0"/>
        <v>30</v>
      </c>
      <c r="AB11" s="208"/>
    </row>
    <row r="12" spans="1:28" s="140" customFormat="1" ht="9">
      <c r="A12" s="135">
        <v>4</v>
      </c>
      <c r="B12" s="317" t="s">
        <v>130</v>
      </c>
      <c r="C12" s="225" t="s">
        <v>240</v>
      </c>
      <c r="D12" s="16" t="s">
        <v>214</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c r="U12" s="167"/>
      <c r="V12" s="167"/>
      <c r="W12" s="167"/>
      <c r="X12" s="167"/>
      <c r="Y12" s="167"/>
      <c r="Z12" s="221"/>
      <c r="AA12" s="208">
        <f t="shared" si="0"/>
        <v>60</v>
      </c>
      <c r="AB12" s="208"/>
    </row>
    <row r="13" spans="1:28" s="140" customFormat="1" ht="9">
      <c r="A13" s="135">
        <v>5</v>
      </c>
      <c r="B13" s="247" t="s">
        <v>130</v>
      </c>
      <c r="C13" s="318" t="s">
        <v>236</v>
      </c>
      <c r="D13" s="16" t="s">
        <v>217</v>
      </c>
      <c r="E13" s="167" t="e">
        <f>VLOOKUP(D13,'DANH SACH H'!$A$2:$A$5,2,0)</f>
        <v>#REF!</v>
      </c>
      <c r="F13" s="167">
        <v>8</v>
      </c>
      <c r="G13" s="167">
        <v>8</v>
      </c>
      <c r="H13" s="167">
        <v>8</v>
      </c>
      <c r="I13" s="167">
        <v>6</v>
      </c>
      <c r="J13" s="167"/>
      <c r="K13" s="167"/>
      <c r="L13" s="167"/>
      <c r="M13" s="167"/>
      <c r="N13" s="167"/>
      <c r="O13" s="167"/>
      <c r="P13" s="167"/>
      <c r="Q13" s="167"/>
      <c r="R13" s="167"/>
      <c r="S13" s="167"/>
      <c r="T13" s="167"/>
      <c r="U13" s="167"/>
      <c r="V13" s="167"/>
      <c r="W13" s="167"/>
      <c r="X13" s="167"/>
      <c r="Y13" s="167"/>
      <c r="Z13" s="221"/>
      <c r="AA13" s="208">
        <f t="shared" si="0"/>
        <v>30</v>
      </c>
      <c r="AB13" s="208"/>
    </row>
    <row r="14" spans="1:28" s="140" customFormat="1" ht="9">
      <c r="A14" s="135">
        <v>7</v>
      </c>
      <c r="B14" s="123" t="s">
        <v>130</v>
      </c>
      <c r="C14" s="225" t="s">
        <v>276</v>
      </c>
      <c r="D14" s="16" t="s">
        <v>217</v>
      </c>
      <c r="E14" s="167" t="e">
        <f>VLOOKUP(D14,'DANH SACH H'!$A$2:$A$5,2,0)</f>
        <v>#REF!</v>
      </c>
      <c r="F14" s="167">
        <v>8</v>
      </c>
      <c r="G14" s="167">
        <v>8</v>
      </c>
      <c r="H14" s="167">
        <v>8</v>
      </c>
      <c r="I14" s="167">
        <v>8</v>
      </c>
      <c r="J14" s="167">
        <v>8</v>
      </c>
      <c r="K14" s="167">
        <v>8</v>
      </c>
      <c r="L14" s="167">
        <v>8</v>
      </c>
      <c r="M14" s="167">
        <v>4</v>
      </c>
      <c r="N14" s="167"/>
      <c r="O14" s="167"/>
      <c r="P14" s="167"/>
      <c r="Q14" s="167"/>
      <c r="R14" s="167"/>
      <c r="S14" s="167"/>
      <c r="T14" s="167"/>
      <c r="U14" s="167"/>
      <c r="V14" s="167"/>
      <c r="W14" s="167"/>
      <c r="X14" s="167"/>
      <c r="Y14" s="167"/>
      <c r="Z14" s="221"/>
      <c r="AA14" s="208">
        <f t="shared" si="0"/>
        <v>60</v>
      </c>
      <c r="AB14" s="320"/>
    </row>
    <row r="15" spans="1:28" s="140" customFormat="1" ht="9">
      <c r="A15" s="135">
        <v>8</v>
      </c>
      <c r="B15" s="247" t="s">
        <v>130</v>
      </c>
      <c r="C15" s="318" t="s">
        <v>236</v>
      </c>
      <c r="D15" s="16" t="s">
        <v>215</v>
      </c>
      <c r="E15" s="167" t="e">
        <f>VLOOKUP(D15,'DANH SACH H'!$A$2:$A$5,2,0)</f>
        <v>#REF!</v>
      </c>
      <c r="F15" s="167">
        <v>8</v>
      </c>
      <c r="G15" s="167">
        <v>8</v>
      </c>
      <c r="H15" s="167">
        <v>8</v>
      </c>
      <c r="I15" s="167">
        <v>6</v>
      </c>
      <c r="J15" s="167"/>
      <c r="K15" s="167"/>
      <c r="L15" s="167"/>
      <c r="M15" s="167"/>
      <c r="N15" s="167"/>
      <c r="O15" s="167"/>
      <c r="P15" s="167"/>
      <c r="Q15" s="167"/>
      <c r="R15" s="167"/>
      <c r="S15" s="167"/>
      <c r="T15" s="167"/>
      <c r="U15" s="167"/>
      <c r="V15" s="167"/>
      <c r="W15" s="167"/>
      <c r="X15" s="167"/>
      <c r="Y15" s="167"/>
      <c r="Z15" s="221"/>
      <c r="AA15" s="208">
        <f t="shared" si="0"/>
        <v>30</v>
      </c>
      <c r="AB15" s="321"/>
    </row>
    <row r="16" spans="1:28" s="140" customFormat="1" ht="9">
      <c r="A16" s="135">
        <v>9</v>
      </c>
      <c r="B16" s="123" t="s">
        <v>130</v>
      </c>
      <c r="C16" s="225" t="s">
        <v>432</v>
      </c>
      <c r="D16" s="16" t="s">
        <v>214</v>
      </c>
      <c r="E16" s="167" t="e">
        <f>VLOOKUP(D16,'DANH SACH H'!$A$2:$A$5,2,0)</f>
        <v>#N/A</v>
      </c>
      <c r="F16" s="167">
        <v>8</v>
      </c>
      <c r="G16" s="167">
        <v>8</v>
      </c>
      <c r="H16" s="167">
        <v>8</v>
      </c>
      <c r="I16" s="167">
        <v>8</v>
      </c>
      <c r="J16" s="167">
        <v>8</v>
      </c>
      <c r="K16" s="167">
        <v>8</v>
      </c>
      <c r="L16" s="167">
        <v>8</v>
      </c>
      <c r="M16" s="167">
        <v>8</v>
      </c>
      <c r="N16" s="167">
        <v>8</v>
      </c>
      <c r="O16" s="167">
        <v>8</v>
      </c>
      <c r="P16" s="167">
        <v>8</v>
      </c>
      <c r="Q16" s="167">
        <v>8</v>
      </c>
      <c r="R16" s="167">
        <v>8</v>
      </c>
      <c r="S16" s="167">
        <v>8</v>
      </c>
      <c r="T16" s="167">
        <v>8</v>
      </c>
      <c r="U16" s="167">
        <v>8</v>
      </c>
      <c r="V16" s="167">
        <v>8</v>
      </c>
      <c r="W16" s="167">
        <v>8</v>
      </c>
      <c r="X16" s="167">
        <v>6</v>
      </c>
      <c r="Y16" s="167"/>
      <c r="Z16" s="221"/>
      <c r="AA16" s="208">
        <f t="shared" si="0"/>
        <v>150</v>
      </c>
      <c r="AB16" s="321"/>
    </row>
    <row r="17" spans="1:28" s="140" customFormat="1" ht="9.75" thickBot="1">
      <c r="A17" s="219">
        <v>10</v>
      </c>
      <c r="B17" s="250"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4"/>
      <c r="AA17" s="208">
        <f aca="true" t="shared" si="1" ref="AA17:AA32">SUM(F17:Y17)</f>
        <v>0</v>
      </c>
      <c r="AB17" s="319"/>
    </row>
    <row r="18" spans="1:28" s="140" customFormat="1" ht="9.75" hidden="1" thickTop="1">
      <c r="A18" s="253">
        <v>1</v>
      </c>
      <c r="B18" s="346" t="s">
        <v>138</v>
      </c>
      <c r="C18" s="328" t="s">
        <v>224</v>
      </c>
      <c r="D18" s="251" t="s">
        <v>145</v>
      </c>
      <c r="E18" s="306" t="e">
        <f>VLOOKUP(D18,'DANH SACH H'!$A$2:$A$5,2,0)</f>
        <v>#N/A</v>
      </c>
      <c r="F18" s="306">
        <v>4</v>
      </c>
      <c r="G18" s="306">
        <v>4</v>
      </c>
      <c r="H18" s="306">
        <v>4</v>
      </c>
      <c r="I18" s="306">
        <v>4</v>
      </c>
      <c r="J18" s="306">
        <v>4</v>
      </c>
      <c r="K18" s="306">
        <v>4</v>
      </c>
      <c r="L18" s="306">
        <v>4</v>
      </c>
      <c r="M18" s="306">
        <v>2</v>
      </c>
      <c r="N18" s="306"/>
      <c r="O18" s="306"/>
      <c r="P18" s="306"/>
      <c r="Q18" s="306"/>
      <c r="R18" s="306"/>
      <c r="S18" s="306"/>
      <c r="T18" s="306"/>
      <c r="U18" s="306"/>
      <c r="V18" s="306"/>
      <c r="W18" s="306"/>
      <c r="X18" s="306"/>
      <c r="Y18" s="306"/>
      <c r="Z18" s="306"/>
      <c r="AA18" s="242">
        <f t="shared" si="1"/>
        <v>30</v>
      </c>
      <c r="AB18" s="208"/>
    </row>
    <row r="19" spans="1:28" s="140" customFormat="1" ht="9" hidden="1">
      <c r="A19" s="135">
        <v>2</v>
      </c>
      <c r="B19" s="136" t="s">
        <v>138</v>
      </c>
      <c r="C19" s="15" t="s">
        <v>142</v>
      </c>
      <c r="D19" s="16" t="s">
        <v>145</v>
      </c>
      <c r="E19" s="167" t="e">
        <f>VLOOKUP(D19,'DANH SACH H'!$A$2:$A$5,2,0)</f>
        <v>#N/A</v>
      </c>
      <c r="F19" s="167">
        <v>4</v>
      </c>
      <c r="G19" s="167">
        <v>4</v>
      </c>
      <c r="H19" s="167">
        <v>4</v>
      </c>
      <c r="I19" s="167">
        <v>4</v>
      </c>
      <c r="J19" s="167">
        <v>4</v>
      </c>
      <c r="K19" s="167">
        <v>4</v>
      </c>
      <c r="L19" s="167">
        <v>4</v>
      </c>
      <c r="M19" s="167">
        <v>4</v>
      </c>
      <c r="N19" s="167">
        <v>4</v>
      </c>
      <c r="O19" s="167">
        <v>4</v>
      </c>
      <c r="P19" s="167">
        <v>4</v>
      </c>
      <c r="Q19" s="167">
        <v>4</v>
      </c>
      <c r="R19" s="167">
        <v>4</v>
      </c>
      <c r="S19" s="167">
        <v>4</v>
      </c>
      <c r="T19" s="167">
        <v>4</v>
      </c>
      <c r="U19" s="167">
        <v>8</v>
      </c>
      <c r="V19" s="167">
        <v>8</v>
      </c>
      <c r="W19" s="167">
        <v>8</v>
      </c>
      <c r="X19" s="167">
        <v>8</v>
      </c>
      <c r="Y19" s="167">
        <v>6</v>
      </c>
      <c r="Z19" s="167"/>
      <c r="AA19" s="244">
        <f t="shared" si="1"/>
        <v>98</v>
      </c>
      <c r="AB19" s="41"/>
    </row>
    <row r="20" spans="1:28" s="140" customFormat="1" ht="9" hidden="1">
      <c r="A20" s="135">
        <v>4</v>
      </c>
      <c r="B20" s="136" t="s">
        <v>138</v>
      </c>
      <c r="C20" s="15" t="s">
        <v>143</v>
      </c>
      <c r="D20" s="16" t="s">
        <v>145</v>
      </c>
      <c r="E20" s="167" t="e">
        <f>VLOOKUP(D20,'DANH SACH H'!$A$2:$A$5,2,0)</f>
        <v>#N/A</v>
      </c>
      <c r="F20" s="167">
        <v>4</v>
      </c>
      <c r="G20" s="167">
        <v>4</v>
      </c>
      <c r="H20" s="167">
        <v>4</v>
      </c>
      <c r="I20" s="167">
        <v>4</v>
      </c>
      <c r="J20" s="167">
        <v>4</v>
      </c>
      <c r="K20" s="167">
        <v>4</v>
      </c>
      <c r="L20" s="167">
        <v>4</v>
      </c>
      <c r="M20" s="167">
        <v>4</v>
      </c>
      <c r="N20" s="167">
        <v>4</v>
      </c>
      <c r="O20" s="167">
        <v>4</v>
      </c>
      <c r="P20" s="167">
        <v>4</v>
      </c>
      <c r="Q20" s="167">
        <v>3</v>
      </c>
      <c r="R20" s="167"/>
      <c r="S20" s="167"/>
      <c r="T20" s="167"/>
      <c r="U20" s="167"/>
      <c r="V20" s="167"/>
      <c r="W20" s="167"/>
      <c r="X20" s="167"/>
      <c r="Y20" s="167"/>
      <c r="Z20" s="167"/>
      <c r="AA20" s="244">
        <f t="shared" si="1"/>
        <v>47</v>
      </c>
      <c r="AB20" s="41"/>
    </row>
    <row r="21" spans="1:28" s="140" customFormat="1" ht="9" hidden="1">
      <c r="A21" s="135">
        <v>5</v>
      </c>
      <c r="B21" s="136" t="s">
        <v>138</v>
      </c>
      <c r="C21" s="15" t="s">
        <v>144</v>
      </c>
      <c r="D21" s="16" t="s">
        <v>145</v>
      </c>
      <c r="E21" s="167" t="e">
        <f>VLOOKUP(D21,'DANH SACH H'!$A$2:$A$5,2,0)</f>
        <v>#N/A</v>
      </c>
      <c r="F21" s="167">
        <v>4</v>
      </c>
      <c r="G21" s="167">
        <v>4</v>
      </c>
      <c r="H21" s="167">
        <v>4</v>
      </c>
      <c r="I21" s="167">
        <v>4</v>
      </c>
      <c r="J21" s="167">
        <v>4</v>
      </c>
      <c r="K21" s="167">
        <v>4</v>
      </c>
      <c r="L21" s="167">
        <v>4</v>
      </c>
      <c r="M21" s="167">
        <v>4</v>
      </c>
      <c r="N21" s="167"/>
      <c r="O21" s="167"/>
      <c r="P21" s="167"/>
      <c r="Q21" s="167"/>
      <c r="R21" s="167"/>
      <c r="S21" s="167"/>
      <c r="T21" s="167"/>
      <c r="U21" s="167"/>
      <c r="V21" s="167"/>
      <c r="W21" s="167"/>
      <c r="X21" s="167"/>
      <c r="Y21" s="167"/>
      <c r="Z21" s="167"/>
      <c r="AA21" s="244">
        <f t="shared" si="1"/>
        <v>32</v>
      </c>
      <c r="AB21" s="41"/>
    </row>
    <row r="22" spans="1:28" s="140" customFormat="1" ht="9" hidden="1">
      <c r="A22" s="135">
        <v>6</v>
      </c>
      <c r="B22" s="136" t="s">
        <v>138</v>
      </c>
      <c r="C22" s="15" t="s">
        <v>150</v>
      </c>
      <c r="D22" s="16" t="s">
        <v>145</v>
      </c>
      <c r="E22" s="167" t="e">
        <f>VLOOKUP(D22,'DANH SACH H'!$A$2:$A$5,2,0)</f>
        <v>#N/A</v>
      </c>
      <c r="F22" s="167"/>
      <c r="G22" s="167"/>
      <c r="H22" s="167"/>
      <c r="I22" s="167"/>
      <c r="J22" s="167"/>
      <c r="K22" s="167"/>
      <c r="L22" s="167"/>
      <c r="M22" s="167"/>
      <c r="N22" s="167"/>
      <c r="O22" s="167">
        <v>4</v>
      </c>
      <c r="P22" s="167">
        <v>4</v>
      </c>
      <c r="Q22" s="167">
        <v>4</v>
      </c>
      <c r="R22" s="167">
        <v>4</v>
      </c>
      <c r="S22" s="167">
        <v>4</v>
      </c>
      <c r="T22" s="167">
        <v>4</v>
      </c>
      <c r="U22" s="167">
        <v>4</v>
      </c>
      <c r="V22" s="167">
        <v>4</v>
      </c>
      <c r="W22" s="167"/>
      <c r="X22" s="167"/>
      <c r="Y22" s="167"/>
      <c r="Z22" s="167"/>
      <c r="AA22" s="244">
        <f t="shared" si="1"/>
        <v>32</v>
      </c>
      <c r="AB22" s="41"/>
    </row>
    <row r="23" spans="1:28" s="140" customFormat="1" ht="9" hidden="1">
      <c r="A23" s="135">
        <v>7</v>
      </c>
      <c r="B23" s="136" t="s">
        <v>138</v>
      </c>
      <c r="C23" s="243" t="s">
        <v>224</v>
      </c>
      <c r="D23" s="16" t="s">
        <v>223</v>
      </c>
      <c r="E23" s="167" t="e">
        <f>VLOOKUP(D23,'DANH SACH H'!$A$2:$A$5,2,0)</f>
        <v>#N/A</v>
      </c>
      <c r="F23" s="167">
        <v>4</v>
      </c>
      <c r="G23" s="167">
        <v>4</v>
      </c>
      <c r="H23" s="167">
        <v>4</v>
      </c>
      <c r="I23" s="167">
        <v>4</v>
      </c>
      <c r="J23" s="167">
        <v>4</v>
      </c>
      <c r="K23" s="167">
        <v>4</v>
      </c>
      <c r="L23" s="167">
        <v>4</v>
      </c>
      <c r="M23" s="167">
        <v>4</v>
      </c>
      <c r="N23" s="167">
        <v>4</v>
      </c>
      <c r="O23" s="167">
        <v>4</v>
      </c>
      <c r="P23" s="167">
        <v>4</v>
      </c>
      <c r="Q23" s="167">
        <v>4</v>
      </c>
      <c r="R23" s="167">
        <v>4</v>
      </c>
      <c r="S23" s="167">
        <v>4</v>
      </c>
      <c r="T23" s="167">
        <v>4</v>
      </c>
      <c r="U23" s="167"/>
      <c r="V23" s="167"/>
      <c r="W23" s="167"/>
      <c r="X23" s="167"/>
      <c r="Y23" s="167"/>
      <c r="Z23" s="167"/>
      <c r="AA23" s="244">
        <f t="shared" si="1"/>
        <v>60</v>
      </c>
      <c r="AB23" s="208"/>
    </row>
    <row r="24" spans="1:28" s="140" customFormat="1" ht="9" hidden="1">
      <c r="A24" s="135">
        <v>8</v>
      </c>
      <c r="B24" s="123" t="s">
        <v>138</v>
      </c>
      <c r="C24" s="243" t="s">
        <v>225</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4">
        <f t="shared" si="1"/>
        <v>60</v>
      </c>
      <c r="AB24" s="208"/>
    </row>
    <row r="25" spans="1:28" s="140" customFormat="1" ht="13.5" customHeight="1" hidden="1" thickBot="1">
      <c r="A25" s="219">
        <v>9</v>
      </c>
      <c r="B25" s="250" t="s">
        <v>138</v>
      </c>
      <c r="C25" s="329"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5">
        <f t="shared" si="1"/>
        <v>30</v>
      </c>
      <c r="AB25" s="208"/>
    </row>
    <row r="26" spans="1:28" s="140" customFormat="1" ht="9" hidden="1">
      <c r="A26" s="163">
        <v>1</v>
      </c>
      <c r="B26" s="232" t="s">
        <v>138</v>
      </c>
      <c r="C26" s="235" t="s">
        <v>235</v>
      </c>
      <c r="D26" s="40" t="s">
        <v>216</v>
      </c>
      <c r="E26" s="220" t="e">
        <f>VLOOKUP(D26,'DANH SACH H'!$A$2:$A$5,2,0)</f>
        <v>#REF!</v>
      </c>
      <c r="F26" s="220">
        <v>4</v>
      </c>
      <c r="G26" s="220">
        <v>4</v>
      </c>
      <c r="H26" s="220">
        <v>4</v>
      </c>
      <c r="I26" s="220">
        <v>4</v>
      </c>
      <c r="J26" s="220">
        <v>4</v>
      </c>
      <c r="K26" s="220">
        <v>4</v>
      </c>
      <c r="L26" s="220">
        <v>4</v>
      </c>
      <c r="M26" s="220">
        <v>4</v>
      </c>
      <c r="N26" s="220">
        <v>4</v>
      </c>
      <c r="O26" s="220">
        <v>4</v>
      </c>
      <c r="P26" s="220">
        <v>4</v>
      </c>
      <c r="Q26" s="220">
        <v>4</v>
      </c>
      <c r="R26" s="220">
        <v>4</v>
      </c>
      <c r="S26" s="220">
        <v>4</v>
      </c>
      <c r="T26" s="220">
        <v>4</v>
      </c>
      <c r="U26" s="220"/>
      <c r="V26" s="220"/>
      <c r="W26" s="220"/>
      <c r="X26" s="220"/>
      <c r="Y26" s="220"/>
      <c r="Z26" s="236"/>
      <c r="AA26" s="208">
        <f t="shared" si="1"/>
        <v>60</v>
      </c>
      <c r="AB26" s="208"/>
    </row>
    <row r="27" spans="1:28" s="140" customFormat="1" ht="9" hidden="1">
      <c r="A27" s="135">
        <v>2</v>
      </c>
      <c r="B27" s="136" t="s">
        <v>138</v>
      </c>
      <c r="C27" s="225" t="s">
        <v>142</v>
      </c>
      <c r="D27" s="16" t="s">
        <v>216</v>
      </c>
      <c r="E27" s="167" t="e">
        <f>VLOOKUP(D27,'DANH SACH H'!$A$2:$A$5,2,0)</f>
        <v>#REF!</v>
      </c>
      <c r="F27" s="167">
        <v>4</v>
      </c>
      <c r="G27" s="167">
        <v>4</v>
      </c>
      <c r="H27" s="167">
        <v>4</v>
      </c>
      <c r="I27" s="167">
        <v>4</v>
      </c>
      <c r="J27" s="167">
        <v>4</v>
      </c>
      <c r="K27" s="167">
        <v>4</v>
      </c>
      <c r="L27" s="167">
        <v>4</v>
      </c>
      <c r="M27" s="167">
        <v>4</v>
      </c>
      <c r="N27" s="167">
        <v>4</v>
      </c>
      <c r="O27" s="167">
        <v>4</v>
      </c>
      <c r="P27" s="167">
        <v>4</v>
      </c>
      <c r="Q27" s="167">
        <v>4</v>
      </c>
      <c r="R27" s="167">
        <v>4</v>
      </c>
      <c r="S27" s="167">
        <v>4</v>
      </c>
      <c r="T27" s="167">
        <v>4</v>
      </c>
      <c r="U27" s="167">
        <v>4</v>
      </c>
      <c r="V27" s="167"/>
      <c r="W27" s="167"/>
      <c r="X27" s="167"/>
      <c r="Y27" s="167"/>
      <c r="Z27" s="221"/>
      <c r="AA27" s="208">
        <f t="shared" si="1"/>
        <v>64</v>
      </c>
      <c r="AB27" s="208"/>
    </row>
    <row r="28" spans="1:28" s="140" customFormat="1" ht="9" hidden="1">
      <c r="A28" s="135">
        <v>3</v>
      </c>
      <c r="B28" s="136" t="s">
        <v>138</v>
      </c>
      <c r="C28" s="225" t="s">
        <v>143</v>
      </c>
      <c r="D28" s="16" t="s">
        <v>216</v>
      </c>
      <c r="E28" s="167" t="e">
        <f>VLOOKUP(D28,'DANH SACH H'!$A$2:$A$5,2,0)</f>
        <v>#REF!</v>
      </c>
      <c r="F28" s="167">
        <v>4</v>
      </c>
      <c r="G28" s="167">
        <v>4</v>
      </c>
      <c r="H28" s="167">
        <v>4</v>
      </c>
      <c r="I28" s="167">
        <v>4</v>
      </c>
      <c r="J28" s="167">
        <v>4</v>
      </c>
      <c r="K28" s="167">
        <v>4</v>
      </c>
      <c r="L28" s="167">
        <v>4</v>
      </c>
      <c r="M28" s="167">
        <v>4</v>
      </c>
      <c r="N28" s="167">
        <v>4</v>
      </c>
      <c r="O28" s="167">
        <v>4</v>
      </c>
      <c r="P28" s="167">
        <v>4</v>
      </c>
      <c r="Q28" s="167">
        <v>4</v>
      </c>
      <c r="R28" s="167">
        <v>4</v>
      </c>
      <c r="S28" s="167">
        <v>4</v>
      </c>
      <c r="T28" s="167">
        <v>4</v>
      </c>
      <c r="U28" s="167">
        <v>8</v>
      </c>
      <c r="V28" s="167">
        <v>8</v>
      </c>
      <c r="W28" s="167">
        <v>8</v>
      </c>
      <c r="X28" s="167">
        <v>6</v>
      </c>
      <c r="Y28" s="167"/>
      <c r="Z28" s="221"/>
      <c r="AA28" s="208">
        <f t="shared" si="1"/>
        <v>90</v>
      </c>
      <c r="AB28" s="208"/>
    </row>
    <row r="29" spans="1:28" s="140" customFormat="1" ht="9" hidden="1">
      <c r="A29" s="135">
        <v>4</v>
      </c>
      <c r="B29" s="136" t="s">
        <v>138</v>
      </c>
      <c r="C29" s="225" t="s">
        <v>144</v>
      </c>
      <c r="D29" s="16" t="s">
        <v>216</v>
      </c>
      <c r="E29" s="167" t="e">
        <f>VLOOKUP(D29,'DANH SACH H'!$A$2:$A$5,2,0)</f>
        <v>#REF!</v>
      </c>
      <c r="F29" s="167">
        <v>4</v>
      </c>
      <c r="G29" s="167">
        <v>4</v>
      </c>
      <c r="H29" s="167">
        <v>4</v>
      </c>
      <c r="I29" s="167">
        <v>4</v>
      </c>
      <c r="J29" s="167">
        <v>4</v>
      </c>
      <c r="K29" s="167">
        <v>4</v>
      </c>
      <c r="L29" s="167">
        <v>4</v>
      </c>
      <c r="M29" s="167">
        <v>4</v>
      </c>
      <c r="N29" s="167"/>
      <c r="O29" s="167"/>
      <c r="P29" s="167"/>
      <c r="Q29" s="167"/>
      <c r="R29" s="167"/>
      <c r="S29" s="167"/>
      <c r="T29" s="167"/>
      <c r="U29" s="167"/>
      <c r="V29" s="167"/>
      <c r="W29" s="167"/>
      <c r="X29" s="167"/>
      <c r="Y29" s="167"/>
      <c r="Z29" s="221"/>
      <c r="AA29" s="208">
        <f t="shared" si="1"/>
        <v>32</v>
      </c>
      <c r="AB29" s="208"/>
    </row>
    <row r="30" spans="1:28" s="140" customFormat="1" ht="9" hidden="1">
      <c r="A30" s="135">
        <v>5</v>
      </c>
      <c r="B30" s="136" t="s">
        <v>138</v>
      </c>
      <c r="C30" s="225" t="s">
        <v>150</v>
      </c>
      <c r="D30" s="16" t="s">
        <v>216</v>
      </c>
      <c r="E30" s="167" t="e">
        <f>VLOOKUP(D30,'DANH SACH H'!$A$2:$A$5,2,0)</f>
        <v>#REF!</v>
      </c>
      <c r="F30" s="167">
        <v>4</v>
      </c>
      <c r="G30" s="167">
        <v>4</v>
      </c>
      <c r="H30" s="167">
        <v>4</v>
      </c>
      <c r="I30" s="167">
        <v>4</v>
      </c>
      <c r="J30" s="167">
        <v>4</v>
      </c>
      <c r="K30" s="167">
        <v>4</v>
      </c>
      <c r="L30" s="167">
        <v>4</v>
      </c>
      <c r="M30" s="167">
        <v>4</v>
      </c>
      <c r="N30" s="169"/>
      <c r="O30" s="167"/>
      <c r="P30" s="167"/>
      <c r="Q30" s="167"/>
      <c r="R30" s="167"/>
      <c r="S30" s="167"/>
      <c r="T30" s="167"/>
      <c r="U30" s="167"/>
      <c r="V30" s="167"/>
      <c r="W30" s="167"/>
      <c r="X30" s="167"/>
      <c r="Y30" s="167"/>
      <c r="Z30" s="221"/>
      <c r="AA30" s="208">
        <f t="shared" si="1"/>
        <v>32</v>
      </c>
      <c r="AB30" s="208"/>
    </row>
    <row r="31" spans="1:28" s="140" customFormat="1" ht="9" hidden="1">
      <c r="A31" s="135">
        <v>6</v>
      </c>
      <c r="B31" s="152" t="s">
        <v>138</v>
      </c>
      <c r="C31" s="225" t="s">
        <v>235</v>
      </c>
      <c r="D31" s="16" t="s">
        <v>214</v>
      </c>
      <c r="E31" s="167" t="e">
        <f>VLOOKUP(D31,'DANH SACH H'!$A$2:$A$5,2,0)</f>
        <v>#N/A</v>
      </c>
      <c r="F31" s="167">
        <v>4</v>
      </c>
      <c r="G31" s="167">
        <v>4</v>
      </c>
      <c r="H31" s="167">
        <v>4</v>
      </c>
      <c r="I31" s="167">
        <v>4</v>
      </c>
      <c r="J31" s="167">
        <v>4</v>
      </c>
      <c r="K31" s="167">
        <v>4</v>
      </c>
      <c r="L31" s="167">
        <v>4</v>
      </c>
      <c r="M31" s="167">
        <v>4</v>
      </c>
      <c r="N31" s="167">
        <v>4</v>
      </c>
      <c r="O31" s="167">
        <v>4</v>
      </c>
      <c r="P31" s="167">
        <v>4</v>
      </c>
      <c r="Q31" s="167">
        <v>4</v>
      </c>
      <c r="R31" s="167">
        <v>4</v>
      </c>
      <c r="S31" s="167">
        <v>4</v>
      </c>
      <c r="T31" s="167">
        <v>4</v>
      </c>
      <c r="U31" s="167"/>
      <c r="V31" s="167"/>
      <c r="W31" s="167"/>
      <c r="X31" s="167"/>
      <c r="Y31" s="167"/>
      <c r="Z31" s="221"/>
      <c r="AA31" s="208">
        <f t="shared" si="1"/>
        <v>60</v>
      </c>
      <c r="AB31" s="208"/>
    </row>
    <row r="32" spans="1:28" s="140" customFormat="1" ht="9" hidden="1">
      <c r="A32" s="135">
        <v>7</v>
      </c>
      <c r="B32" s="123" t="s">
        <v>138</v>
      </c>
      <c r="C32" s="318" t="s">
        <v>242</v>
      </c>
      <c r="D32" s="16" t="s">
        <v>217</v>
      </c>
      <c r="E32" s="167" t="e">
        <f>VLOOKUP(D32,'DANH SACH H'!$A$2:$A$5,2,0)</f>
        <v>#REF!</v>
      </c>
      <c r="F32" s="167">
        <v>4</v>
      </c>
      <c r="G32" s="167">
        <v>4</v>
      </c>
      <c r="H32" s="167">
        <v>4</v>
      </c>
      <c r="I32" s="167">
        <v>4</v>
      </c>
      <c r="J32" s="167">
        <v>4</v>
      </c>
      <c r="K32" s="167">
        <v>4</v>
      </c>
      <c r="L32" s="167">
        <v>4</v>
      </c>
      <c r="M32" s="167">
        <v>4</v>
      </c>
      <c r="N32" s="167">
        <v>4</v>
      </c>
      <c r="O32" s="167">
        <v>4</v>
      </c>
      <c r="P32" s="167">
        <v>4</v>
      </c>
      <c r="Q32" s="167">
        <v>4</v>
      </c>
      <c r="R32" s="167">
        <v>4</v>
      </c>
      <c r="S32" s="167">
        <v>4</v>
      </c>
      <c r="T32" s="167">
        <v>4</v>
      </c>
      <c r="U32" s="167"/>
      <c r="V32" s="167"/>
      <c r="W32" s="167"/>
      <c r="X32" s="167"/>
      <c r="Y32" s="167"/>
      <c r="Z32" s="221"/>
      <c r="AA32" s="208">
        <f t="shared" si="1"/>
        <v>60</v>
      </c>
      <c r="AB32" s="208"/>
    </row>
    <row r="33" spans="1:28" s="140" customFormat="1" ht="9" hidden="1">
      <c r="A33" s="135">
        <v>8</v>
      </c>
      <c r="B33" s="136" t="s">
        <v>138</v>
      </c>
      <c r="C33" s="243" t="s">
        <v>272</v>
      </c>
      <c r="D33" s="16" t="s">
        <v>217</v>
      </c>
      <c r="E33" s="167" t="e">
        <f>VLOOKUP(D33,'DANH SACH H'!$A$2:$A$5,2,0)</f>
        <v>#REF!</v>
      </c>
      <c r="F33" s="167">
        <v>4</v>
      </c>
      <c r="G33" s="167">
        <v>4</v>
      </c>
      <c r="H33" s="167">
        <v>4</v>
      </c>
      <c r="I33" s="167">
        <v>3</v>
      </c>
      <c r="J33" s="167"/>
      <c r="K33" s="167"/>
      <c r="L33" s="167"/>
      <c r="M33" s="167"/>
      <c r="N33" s="167"/>
      <c r="O33" s="167"/>
      <c r="P33" s="167"/>
      <c r="Q33" s="167"/>
      <c r="R33" s="167"/>
      <c r="S33" s="167"/>
      <c r="T33" s="167"/>
      <c r="U33" s="167"/>
      <c r="V33" s="167"/>
      <c r="W33" s="167"/>
      <c r="X33" s="167"/>
      <c r="Y33" s="167"/>
      <c r="Z33" s="221"/>
      <c r="AA33" s="208"/>
      <c r="AB33" s="208"/>
    </row>
    <row r="34" spans="1:28" s="140" customFormat="1" ht="9" hidden="1">
      <c r="A34" s="135">
        <v>9</v>
      </c>
      <c r="B34" s="136" t="s">
        <v>138</v>
      </c>
      <c r="C34" s="225" t="s">
        <v>142</v>
      </c>
      <c r="D34" s="16" t="s">
        <v>217</v>
      </c>
      <c r="E34" s="167" t="e">
        <f>VLOOKUP(D34,'DANH SACH H'!$A$2:$A$5,2,0)</f>
        <v>#REF!</v>
      </c>
      <c r="F34" s="167"/>
      <c r="G34" s="167"/>
      <c r="H34" s="167"/>
      <c r="I34" s="167">
        <v>4</v>
      </c>
      <c r="J34" s="167">
        <v>4</v>
      </c>
      <c r="K34" s="167">
        <v>4</v>
      </c>
      <c r="L34" s="167">
        <v>4</v>
      </c>
      <c r="M34" s="167">
        <v>4</v>
      </c>
      <c r="N34" s="167">
        <v>4</v>
      </c>
      <c r="O34" s="167">
        <v>4</v>
      </c>
      <c r="P34" s="167">
        <v>4</v>
      </c>
      <c r="Q34" s="167">
        <v>4</v>
      </c>
      <c r="R34" s="167">
        <v>4</v>
      </c>
      <c r="S34" s="167">
        <v>4</v>
      </c>
      <c r="T34" s="167">
        <v>4</v>
      </c>
      <c r="U34" s="167"/>
      <c r="V34" s="167"/>
      <c r="W34" s="167"/>
      <c r="X34" s="167"/>
      <c r="Y34" s="167"/>
      <c r="Z34" s="221"/>
      <c r="AA34" s="208">
        <f aca="true" t="shared" si="2" ref="AA34:AA56">SUM(F34:Y34)</f>
        <v>48</v>
      </c>
      <c r="AB34" s="208"/>
    </row>
    <row r="35" spans="1:28" s="140" customFormat="1" ht="9" hidden="1">
      <c r="A35" s="135">
        <v>10</v>
      </c>
      <c r="B35" s="136" t="s">
        <v>138</v>
      </c>
      <c r="C35" s="225" t="s">
        <v>143</v>
      </c>
      <c r="D35" s="16" t="s">
        <v>217</v>
      </c>
      <c r="E35" s="167" t="e">
        <f>VLOOKUP(D35,'DANH SACH H'!$A$2:$A$5,2,0)</f>
        <v>#REF!</v>
      </c>
      <c r="F35" s="167"/>
      <c r="G35" s="167"/>
      <c r="H35" s="167"/>
      <c r="I35" s="167">
        <v>4</v>
      </c>
      <c r="J35" s="167">
        <v>4</v>
      </c>
      <c r="K35" s="167">
        <v>4</v>
      </c>
      <c r="L35" s="167">
        <v>4</v>
      </c>
      <c r="M35" s="167">
        <v>4</v>
      </c>
      <c r="N35" s="167">
        <v>4</v>
      </c>
      <c r="O35" s="167">
        <v>4</v>
      </c>
      <c r="P35" s="167">
        <v>4</v>
      </c>
      <c r="Q35" s="167">
        <v>4</v>
      </c>
      <c r="R35" s="167">
        <v>4</v>
      </c>
      <c r="S35" s="167">
        <v>4</v>
      </c>
      <c r="T35" s="167">
        <v>1</v>
      </c>
      <c r="U35" s="167"/>
      <c r="V35" s="167"/>
      <c r="W35" s="167"/>
      <c r="X35" s="167"/>
      <c r="Y35" s="167"/>
      <c r="Z35" s="221"/>
      <c r="AA35" s="208">
        <f t="shared" si="2"/>
        <v>45</v>
      </c>
      <c r="AB35" s="208"/>
    </row>
    <row r="36" spans="1:28" s="140" customFormat="1" ht="9.75" hidden="1" thickBot="1">
      <c r="A36" s="219">
        <v>11</v>
      </c>
      <c r="B36" s="250"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4"/>
      <c r="AA36" s="208">
        <f t="shared" si="2"/>
        <v>32</v>
      </c>
      <c r="AB36" s="208"/>
    </row>
    <row r="37" spans="1:28" s="140" customFormat="1" ht="9" hidden="1">
      <c r="A37" s="163">
        <v>1</v>
      </c>
      <c r="B37" s="232" t="s">
        <v>138</v>
      </c>
      <c r="C37" s="235" t="s">
        <v>150</v>
      </c>
      <c r="D37" s="40" t="s">
        <v>217</v>
      </c>
      <c r="E37" s="220" t="e">
        <f>VLOOKUP(D37,'DANH SACH H'!$A$2:$A$5,2,0)</f>
        <v>#REF!</v>
      </c>
      <c r="F37" s="220"/>
      <c r="G37" s="220"/>
      <c r="H37" s="220"/>
      <c r="I37" s="220">
        <v>4</v>
      </c>
      <c r="J37" s="220">
        <v>4</v>
      </c>
      <c r="K37" s="220">
        <v>4</v>
      </c>
      <c r="L37" s="220">
        <v>4</v>
      </c>
      <c r="M37" s="220">
        <v>4</v>
      </c>
      <c r="N37" s="220">
        <v>4</v>
      </c>
      <c r="O37" s="220">
        <v>4</v>
      </c>
      <c r="P37" s="220">
        <v>4</v>
      </c>
      <c r="Q37" s="220"/>
      <c r="R37" s="220"/>
      <c r="S37" s="220"/>
      <c r="T37" s="220"/>
      <c r="U37" s="220"/>
      <c r="V37" s="220"/>
      <c r="W37" s="220"/>
      <c r="X37" s="220"/>
      <c r="Y37" s="220"/>
      <c r="Z37" s="236"/>
      <c r="AA37" s="208">
        <f t="shared" si="2"/>
        <v>32</v>
      </c>
      <c r="AB37" s="208"/>
    </row>
    <row r="38" spans="1:28" s="140" customFormat="1" ht="9" hidden="1">
      <c r="A38" s="135">
        <v>2</v>
      </c>
      <c r="B38" s="136" t="s">
        <v>138</v>
      </c>
      <c r="C38" s="318" t="s">
        <v>242</v>
      </c>
      <c r="D38" s="16" t="s">
        <v>215</v>
      </c>
      <c r="E38" s="167" t="e">
        <f>VLOOKUP(D38,'DANH SACH H'!$A$2:$A$5,2,0)</f>
        <v>#REF!</v>
      </c>
      <c r="F38" s="167">
        <v>4</v>
      </c>
      <c r="G38" s="167">
        <v>4</v>
      </c>
      <c r="H38" s="167">
        <v>4</v>
      </c>
      <c r="I38" s="167">
        <v>4</v>
      </c>
      <c r="J38" s="167">
        <v>4</v>
      </c>
      <c r="K38" s="167">
        <v>4</v>
      </c>
      <c r="L38" s="167">
        <v>4</v>
      </c>
      <c r="M38" s="167">
        <v>4</v>
      </c>
      <c r="N38" s="167">
        <v>4</v>
      </c>
      <c r="O38" s="167">
        <v>4</v>
      </c>
      <c r="P38" s="167">
        <v>4</v>
      </c>
      <c r="Q38" s="167">
        <v>4</v>
      </c>
      <c r="R38" s="167">
        <v>4</v>
      </c>
      <c r="S38" s="167">
        <v>4</v>
      </c>
      <c r="T38" s="167">
        <v>4</v>
      </c>
      <c r="U38" s="167"/>
      <c r="V38" s="167"/>
      <c r="W38" s="167"/>
      <c r="X38" s="167"/>
      <c r="Y38" s="167"/>
      <c r="Z38" s="221"/>
      <c r="AA38" s="208">
        <f t="shared" si="2"/>
        <v>60</v>
      </c>
      <c r="AB38" s="208"/>
    </row>
    <row r="39" spans="1:28" s="140" customFormat="1" ht="9" hidden="1">
      <c r="A39" s="135">
        <v>3</v>
      </c>
      <c r="B39" s="136" t="s">
        <v>138</v>
      </c>
      <c r="C39" s="225" t="s">
        <v>142</v>
      </c>
      <c r="D39" s="16" t="s">
        <v>215</v>
      </c>
      <c r="E39" s="167" t="e">
        <f>VLOOKUP(D39,'DANH SACH H'!$A$2:$A$5,2,0)</f>
        <v>#REF!</v>
      </c>
      <c r="F39" s="167"/>
      <c r="G39" s="167"/>
      <c r="H39" s="167">
        <v>4</v>
      </c>
      <c r="I39" s="167">
        <v>4</v>
      </c>
      <c r="J39" s="167">
        <v>4</v>
      </c>
      <c r="K39" s="167">
        <v>4</v>
      </c>
      <c r="L39" s="167">
        <v>4</v>
      </c>
      <c r="M39" s="167">
        <v>4</v>
      </c>
      <c r="N39" s="167">
        <v>4</v>
      </c>
      <c r="O39" s="167">
        <v>4</v>
      </c>
      <c r="P39" s="167">
        <v>4</v>
      </c>
      <c r="Q39" s="167">
        <v>4</v>
      </c>
      <c r="R39" s="167">
        <v>4</v>
      </c>
      <c r="S39" s="167">
        <v>4</v>
      </c>
      <c r="T39" s="167"/>
      <c r="U39" s="167"/>
      <c r="V39" s="167"/>
      <c r="W39" s="167"/>
      <c r="X39" s="167"/>
      <c r="Y39" s="167"/>
      <c r="Z39" s="221"/>
      <c r="AA39" s="208">
        <f t="shared" si="2"/>
        <v>48</v>
      </c>
      <c r="AB39" s="208"/>
    </row>
    <row r="40" spans="1:28" s="140" customFormat="1" ht="9" hidden="1">
      <c r="A40" s="135">
        <v>4</v>
      </c>
      <c r="B40" s="136" t="s">
        <v>138</v>
      </c>
      <c r="C40" s="225" t="s">
        <v>143</v>
      </c>
      <c r="D40" s="16" t="s">
        <v>215</v>
      </c>
      <c r="E40" s="167" t="e">
        <f>VLOOKUP(D40,'DANH SACH H'!$A$2:$A$5,2,0)</f>
        <v>#REF!</v>
      </c>
      <c r="F40" s="167"/>
      <c r="G40" s="167"/>
      <c r="H40" s="167">
        <v>4</v>
      </c>
      <c r="I40" s="167">
        <v>4</v>
      </c>
      <c r="J40" s="167">
        <v>4</v>
      </c>
      <c r="K40" s="167">
        <v>4</v>
      </c>
      <c r="L40" s="167">
        <v>4</v>
      </c>
      <c r="M40" s="167">
        <v>4</v>
      </c>
      <c r="N40" s="167">
        <v>4</v>
      </c>
      <c r="O40" s="167">
        <v>4</v>
      </c>
      <c r="P40" s="167">
        <v>4</v>
      </c>
      <c r="Q40" s="167">
        <v>4</v>
      </c>
      <c r="R40" s="167">
        <v>4</v>
      </c>
      <c r="S40" s="167">
        <v>1</v>
      </c>
      <c r="T40" s="167"/>
      <c r="U40" s="167"/>
      <c r="V40" s="167"/>
      <c r="W40" s="167"/>
      <c r="X40" s="167"/>
      <c r="Y40" s="167"/>
      <c r="Z40" s="221"/>
      <c r="AA40" s="208">
        <f t="shared" si="2"/>
        <v>45</v>
      </c>
      <c r="AB40" s="208"/>
    </row>
    <row r="41" spans="1:28" s="140" customFormat="1" ht="9" hidden="1">
      <c r="A41" s="135">
        <v>5</v>
      </c>
      <c r="B41" s="136" t="s">
        <v>138</v>
      </c>
      <c r="C41" s="225" t="s">
        <v>144</v>
      </c>
      <c r="D41" s="16" t="s">
        <v>215</v>
      </c>
      <c r="E41" s="167" t="e">
        <f>VLOOKUP(D41,'DANH SACH H'!$A$2:$A$5,2,0)</f>
        <v>#REF!</v>
      </c>
      <c r="F41" s="167"/>
      <c r="G41" s="167"/>
      <c r="H41" s="167">
        <v>4</v>
      </c>
      <c r="I41" s="167">
        <v>4</v>
      </c>
      <c r="J41" s="167">
        <v>4</v>
      </c>
      <c r="K41" s="167">
        <v>4</v>
      </c>
      <c r="L41" s="167">
        <v>4</v>
      </c>
      <c r="M41" s="167">
        <v>4</v>
      </c>
      <c r="N41" s="167">
        <v>4</v>
      </c>
      <c r="O41" s="167">
        <v>4</v>
      </c>
      <c r="P41" s="167"/>
      <c r="Q41" s="167"/>
      <c r="R41" s="167"/>
      <c r="S41" s="167"/>
      <c r="T41" s="167"/>
      <c r="U41" s="167"/>
      <c r="V41" s="167"/>
      <c r="W41" s="167"/>
      <c r="X41" s="167"/>
      <c r="Y41" s="167"/>
      <c r="Z41" s="221"/>
      <c r="AA41" s="208">
        <f t="shared" si="2"/>
        <v>32</v>
      </c>
      <c r="AB41" s="208"/>
    </row>
    <row r="42" spans="1:28" s="140" customFormat="1" ht="9" hidden="1">
      <c r="A42" s="135">
        <v>6</v>
      </c>
      <c r="B42" s="42" t="s">
        <v>138</v>
      </c>
      <c r="C42" s="225" t="s">
        <v>150</v>
      </c>
      <c r="D42" s="16" t="s">
        <v>215</v>
      </c>
      <c r="E42" s="167" t="e">
        <f>VLOOKUP(D42,'DANH SACH H'!$A$2:$A$5,2,0)</f>
        <v>#REF!</v>
      </c>
      <c r="F42" s="167"/>
      <c r="G42" s="167"/>
      <c r="H42" s="167">
        <v>4</v>
      </c>
      <c r="I42" s="167">
        <v>4</v>
      </c>
      <c r="J42" s="167">
        <v>4</v>
      </c>
      <c r="K42" s="167">
        <v>4</v>
      </c>
      <c r="L42" s="167">
        <v>4</v>
      </c>
      <c r="M42" s="167">
        <v>4</v>
      </c>
      <c r="N42" s="167">
        <v>4</v>
      </c>
      <c r="O42" s="167">
        <v>4</v>
      </c>
      <c r="P42" s="167"/>
      <c r="Q42" s="167"/>
      <c r="R42" s="167"/>
      <c r="S42" s="167"/>
      <c r="T42" s="167"/>
      <c r="U42" s="167"/>
      <c r="V42" s="167"/>
      <c r="W42" s="167"/>
      <c r="X42" s="167"/>
      <c r="Y42" s="167"/>
      <c r="Z42" s="221"/>
      <c r="AA42" s="208">
        <f t="shared" si="2"/>
        <v>32</v>
      </c>
      <c r="AB42" s="208"/>
    </row>
    <row r="43" spans="1:28" s="140" customFormat="1" ht="9" hidden="1">
      <c r="A43" s="135">
        <v>7</v>
      </c>
      <c r="B43" s="136" t="s">
        <v>138</v>
      </c>
      <c r="C43" s="225" t="s">
        <v>246</v>
      </c>
      <c r="D43" s="16" t="s">
        <v>245</v>
      </c>
      <c r="E43" s="167" t="e">
        <f>VLOOKUP(D43,'DANH SACH H'!$A$2:$A$6,2,0)</f>
        <v>#REF!</v>
      </c>
      <c r="F43" s="167"/>
      <c r="G43" s="167"/>
      <c r="H43" s="167"/>
      <c r="I43" s="167"/>
      <c r="J43" s="167"/>
      <c r="K43" s="167"/>
      <c r="L43" s="167"/>
      <c r="M43" s="167"/>
      <c r="N43" s="167"/>
      <c r="O43" s="167">
        <v>4</v>
      </c>
      <c r="P43" s="167">
        <v>4</v>
      </c>
      <c r="Q43" s="167">
        <v>4</v>
      </c>
      <c r="R43" s="167">
        <v>4</v>
      </c>
      <c r="S43" s="167">
        <v>4</v>
      </c>
      <c r="T43" s="167">
        <v>4</v>
      </c>
      <c r="U43" s="167">
        <v>4</v>
      </c>
      <c r="V43" s="167">
        <v>2</v>
      </c>
      <c r="W43" s="167"/>
      <c r="X43" s="167"/>
      <c r="Y43" s="167"/>
      <c r="Z43" s="221"/>
      <c r="AA43" s="208">
        <f t="shared" si="2"/>
        <v>30</v>
      </c>
      <c r="AB43" s="208"/>
    </row>
    <row r="44" spans="1:28" s="140" customFormat="1" ht="12" customHeight="1" hidden="1" thickBot="1">
      <c r="A44" s="219">
        <v>8</v>
      </c>
      <c r="B44" s="250"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4"/>
      <c r="AA44" s="208">
        <f t="shared" si="2"/>
        <v>0</v>
      </c>
      <c r="AB44" s="208"/>
    </row>
    <row r="45" spans="1:28" s="140" customFormat="1" ht="12" customHeight="1" hidden="1" thickBot="1">
      <c r="A45" s="163">
        <v>1</v>
      </c>
      <c r="B45" s="232" t="s">
        <v>138</v>
      </c>
      <c r="C45" s="235" t="s">
        <v>142</v>
      </c>
      <c r="D45" s="40" t="s">
        <v>245</v>
      </c>
      <c r="E45" s="220" t="e">
        <f>VLOOKUP(D45,'DANH SACH H'!$A$2:$A$6,2,0)</f>
        <v>#REF!</v>
      </c>
      <c r="F45" s="220"/>
      <c r="G45" s="220">
        <v>4</v>
      </c>
      <c r="H45" s="220">
        <v>4</v>
      </c>
      <c r="I45" s="220">
        <v>4</v>
      </c>
      <c r="J45" s="220">
        <v>4</v>
      </c>
      <c r="K45" s="220">
        <v>4</v>
      </c>
      <c r="L45" s="220">
        <v>4</v>
      </c>
      <c r="M45" s="220">
        <v>4</v>
      </c>
      <c r="N45" s="220">
        <v>4</v>
      </c>
      <c r="O45" s="220">
        <v>4</v>
      </c>
      <c r="P45" s="220">
        <v>4</v>
      </c>
      <c r="Q45" s="220">
        <v>4</v>
      </c>
      <c r="R45" s="220">
        <v>4</v>
      </c>
      <c r="S45" s="220"/>
      <c r="T45" s="220"/>
      <c r="U45" s="220"/>
      <c r="V45" s="220"/>
      <c r="W45" s="220"/>
      <c r="X45" s="220"/>
      <c r="Y45" s="220"/>
      <c r="Z45" s="236"/>
      <c r="AA45" s="208">
        <f t="shared" si="2"/>
        <v>48</v>
      </c>
      <c r="AB45" s="208"/>
    </row>
    <row r="46" spans="1:28" s="140" customFormat="1" ht="9" hidden="1">
      <c r="A46" s="135"/>
      <c r="B46" s="136" t="s">
        <v>138</v>
      </c>
      <c r="C46" s="225" t="s">
        <v>143</v>
      </c>
      <c r="D46" s="40" t="s">
        <v>245</v>
      </c>
      <c r="E46" s="220" t="e">
        <f>VLOOKUP(D46,'DANH SACH H'!$A$2:$A$6,2,0)</f>
        <v>#REF!</v>
      </c>
      <c r="F46" s="167"/>
      <c r="G46" s="167">
        <v>4</v>
      </c>
      <c r="H46" s="167">
        <v>4</v>
      </c>
      <c r="I46" s="167">
        <v>4</v>
      </c>
      <c r="J46" s="167">
        <v>4</v>
      </c>
      <c r="K46" s="167">
        <v>4</v>
      </c>
      <c r="L46" s="167">
        <v>4</v>
      </c>
      <c r="M46" s="167">
        <v>4</v>
      </c>
      <c r="N46" s="167">
        <v>4</v>
      </c>
      <c r="O46" s="167">
        <v>4</v>
      </c>
      <c r="P46" s="167">
        <v>4</v>
      </c>
      <c r="Q46" s="167">
        <v>4</v>
      </c>
      <c r="R46" s="167">
        <v>1</v>
      </c>
      <c r="S46" s="167"/>
      <c r="T46" s="167"/>
      <c r="U46" s="167"/>
      <c r="V46" s="167"/>
      <c r="W46" s="167"/>
      <c r="X46" s="167"/>
      <c r="Y46" s="167"/>
      <c r="Z46" s="221"/>
      <c r="AA46" s="208">
        <f t="shared" si="2"/>
        <v>45</v>
      </c>
      <c r="AB46" s="208"/>
    </row>
    <row r="47" spans="1:28" s="140" customFormat="1" ht="9" hidden="1">
      <c r="A47" s="135">
        <v>2</v>
      </c>
      <c r="B47" s="136" t="s">
        <v>138</v>
      </c>
      <c r="C47" s="323" t="s">
        <v>144</v>
      </c>
      <c r="D47" s="16" t="s">
        <v>245</v>
      </c>
      <c r="E47" s="167" t="e">
        <f>VLOOKUP(D47,'DANH SACH H'!$A$2:$A$6,2,0)</f>
        <v>#REF!</v>
      </c>
      <c r="F47" s="167"/>
      <c r="G47" s="167">
        <v>4</v>
      </c>
      <c r="H47" s="167">
        <v>4</v>
      </c>
      <c r="I47" s="167">
        <v>4</v>
      </c>
      <c r="J47" s="167">
        <v>4</v>
      </c>
      <c r="K47" s="167">
        <v>4</v>
      </c>
      <c r="L47" s="167">
        <v>4</v>
      </c>
      <c r="M47" s="167">
        <v>4</v>
      </c>
      <c r="N47" s="167">
        <v>4</v>
      </c>
      <c r="O47" s="167"/>
      <c r="P47" s="167"/>
      <c r="Q47" s="167"/>
      <c r="R47" s="167"/>
      <c r="S47" s="167"/>
      <c r="T47" s="167"/>
      <c r="U47" s="167"/>
      <c r="V47" s="167"/>
      <c r="W47" s="167"/>
      <c r="X47" s="167"/>
      <c r="Y47" s="167"/>
      <c r="Z47" s="221"/>
      <c r="AA47" s="208">
        <f t="shared" si="2"/>
        <v>32</v>
      </c>
      <c r="AB47" s="208"/>
    </row>
    <row r="48" spans="1:28" s="140" customFormat="1" ht="9" hidden="1">
      <c r="A48" s="135"/>
      <c r="B48" s="136" t="s">
        <v>138</v>
      </c>
      <c r="C48" s="225" t="s">
        <v>150</v>
      </c>
      <c r="D48" s="16" t="s">
        <v>245</v>
      </c>
      <c r="E48" s="167" t="e">
        <f>VLOOKUP(D48,'DANH SACH H'!$A$2:$A$6,2,0)</f>
        <v>#REF!</v>
      </c>
      <c r="F48" s="167"/>
      <c r="G48" s="167"/>
      <c r="H48" s="167"/>
      <c r="I48" s="167"/>
      <c r="J48" s="169"/>
      <c r="K48" s="169"/>
      <c r="L48" s="169"/>
      <c r="M48" s="169"/>
      <c r="N48" s="169"/>
      <c r="O48" s="167">
        <v>4</v>
      </c>
      <c r="P48" s="167">
        <v>4</v>
      </c>
      <c r="Q48" s="167">
        <v>4</v>
      </c>
      <c r="R48" s="167">
        <v>4</v>
      </c>
      <c r="S48" s="167">
        <v>4</v>
      </c>
      <c r="T48" s="167">
        <v>4</v>
      </c>
      <c r="U48" s="167">
        <v>4</v>
      </c>
      <c r="V48" s="167">
        <v>4</v>
      </c>
      <c r="W48" s="167"/>
      <c r="X48" s="167"/>
      <c r="Y48" s="167"/>
      <c r="Z48" s="221"/>
      <c r="AA48" s="208">
        <f t="shared" si="2"/>
        <v>32</v>
      </c>
      <c r="AB48" s="208"/>
    </row>
    <row r="49" spans="1:28" s="140" customFormat="1" ht="9" hidden="1">
      <c r="A49" s="135"/>
      <c r="B49" s="136" t="s">
        <v>138</v>
      </c>
      <c r="C49" s="225" t="s">
        <v>246</v>
      </c>
      <c r="D49" s="16" t="s">
        <v>324</v>
      </c>
      <c r="E49" s="167" t="e">
        <f>VLOOKUP(D49,'DANH SACH H'!$A$2:$A$7,2,0)</f>
        <v>#N/A</v>
      </c>
      <c r="F49" s="167">
        <v>4</v>
      </c>
      <c r="G49" s="167">
        <v>4</v>
      </c>
      <c r="H49" s="167">
        <v>4</v>
      </c>
      <c r="I49" s="167">
        <v>4</v>
      </c>
      <c r="J49" s="167">
        <v>4</v>
      </c>
      <c r="K49" s="167">
        <v>4</v>
      </c>
      <c r="L49" s="167">
        <v>4</v>
      </c>
      <c r="M49" s="167">
        <v>4</v>
      </c>
      <c r="N49" s="167">
        <v>4</v>
      </c>
      <c r="O49" s="167">
        <v>4</v>
      </c>
      <c r="P49" s="167">
        <v>4</v>
      </c>
      <c r="Q49" s="167">
        <v>4</v>
      </c>
      <c r="R49" s="167">
        <v>4</v>
      </c>
      <c r="S49" s="167">
        <v>4</v>
      </c>
      <c r="T49" s="167">
        <v>4</v>
      </c>
      <c r="U49" s="167"/>
      <c r="V49" s="167"/>
      <c r="W49" s="167"/>
      <c r="X49" s="167"/>
      <c r="Y49" s="167"/>
      <c r="Z49" s="221"/>
      <c r="AA49" s="208">
        <f t="shared" si="2"/>
        <v>60</v>
      </c>
      <c r="AB49" s="208"/>
    </row>
    <row r="50" spans="1:28" s="140" customFormat="1" ht="9" hidden="1">
      <c r="A50" s="135">
        <v>4</v>
      </c>
      <c r="B50" s="136" t="s">
        <v>138</v>
      </c>
      <c r="C50" s="225" t="s">
        <v>247</v>
      </c>
      <c r="D50" s="16" t="s">
        <v>324</v>
      </c>
      <c r="E50" s="167" t="e">
        <f>VLOOKUP(D50,'DANH SACH H'!$A$2:$A$7,2,0)</f>
        <v>#N/A</v>
      </c>
      <c r="F50" s="167"/>
      <c r="G50" s="167"/>
      <c r="H50" s="167"/>
      <c r="I50" s="167"/>
      <c r="J50" s="167"/>
      <c r="K50" s="167"/>
      <c r="L50" s="167"/>
      <c r="M50" s="167"/>
      <c r="N50" s="167"/>
      <c r="O50" s="167"/>
      <c r="P50" s="167"/>
      <c r="Q50" s="167"/>
      <c r="R50" s="167"/>
      <c r="S50" s="167"/>
      <c r="T50" s="167"/>
      <c r="U50" s="167"/>
      <c r="V50" s="167"/>
      <c r="W50" s="167"/>
      <c r="X50" s="167"/>
      <c r="Y50" s="167"/>
      <c r="Z50" s="221"/>
      <c r="AA50" s="208">
        <f t="shared" si="2"/>
        <v>0</v>
      </c>
      <c r="AB50" s="208"/>
    </row>
    <row r="51" spans="1:28" s="140" customFormat="1" ht="9" hidden="1">
      <c r="A51" s="135">
        <v>6</v>
      </c>
      <c r="B51" s="123" t="s">
        <v>158</v>
      </c>
      <c r="C51" s="243" t="s">
        <v>182</v>
      </c>
      <c r="D51" s="16" t="s">
        <v>223</v>
      </c>
      <c r="E51" s="167" t="e">
        <f>VLOOKUP(D51,'DANH SACH H'!$A$2:$A$5,2,0)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126">
        <f t="shared" si="2"/>
        <v>45</v>
      </c>
      <c r="AB51" s="208"/>
    </row>
    <row r="52" spans="1:28" s="140" customFormat="1" ht="9" hidden="1">
      <c r="A52" s="210">
        <v>7</v>
      </c>
      <c r="B52" s="224" t="s">
        <v>158</v>
      </c>
      <c r="C52" s="347" t="s">
        <v>234</v>
      </c>
      <c r="D52" s="125" t="s">
        <v>214</v>
      </c>
      <c r="E52" s="222" t="e">
        <f>VLOOKUP(D52,'DANH SACH H'!$A$2:$A$5,2,0)</f>
        <v>#N/A</v>
      </c>
      <c r="F52" s="222">
        <v>4</v>
      </c>
      <c r="G52" s="222">
        <v>4</v>
      </c>
      <c r="H52" s="222">
        <v>4</v>
      </c>
      <c r="I52" s="222">
        <v>4</v>
      </c>
      <c r="J52" s="222">
        <v>4</v>
      </c>
      <c r="K52" s="222">
        <v>4</v>
      </c>
      <c r="L52" s="222">
        <v>4</v>
      </c>
      <c r="M52" s="222">
        <v>2</v>
      </c>
      <c r="N52" s="222"/>
      <c r="O52" s="222"/>
      <c r="P52" s="222"/>
      <c r="Q52" s="222"/>
      <c r="R52" s="222"/>
      <c r="S52" s="222"/>
      <c r="T52" s="222"/>
      <c r="U52" s="222"/>
      <c r="V52" s="222"/>
      <c r="W52" s="222"/>
      <c r="X52" s="222"/>
      <c r="Y52" s="222"/>
      <c r="Z52" s="223"/>
      <c r="AA52" s="208">
        <f t="shared" si="2"/>
        <v>30</v>
      </c>
      <c r="AB52" s="208"/>
    </row>
    <row r="53" spans="1:28" s="140" customFormat="1" ht="9">
      <c r="A53" s="348">
        <v>8</v>
      </c>
      <c r="B53" s="349" t="s">
        <v>136</v>
      </c>
      <c r="C53" s="350" t="s">
        <v>226</v>
      </c>
      <c r="D53" s="40" t="s">
        <v>223</v>
      </c>
      <c r="E53" s="220" t="e">
        <f>VLOOKUP(D53,'DANH SACH H'!$A$2:$A$5,2,0)</f>
        <v>#N/A</v>
      </c>
      <c r="F53" s="220">
        <v>8</v>
      </c>
      <c r="G53" s="220">
        <v>8</v>
      </c>
      <c r="H53" s="220">
        <v>8</v>
      </c>
      <c r="I53" s="220">
        <v>8</v>
      </c>
      <c r="J53" s="220">
        <v>8</v>
      </c>
      <c r="K53" s="220">
        <v>8</v>
      </c>
      <c r="L53" s="220">
        <v>8</v>
      </c>
      <c r="M53" s="220">
        <v>4</v>
      </c>
      <c r="N53" s="220"/>
      <c r="O53" s="220"/>
      <c r="P53" s="220"/>
      <c r="Q53" s="220"/>
      <c r="R53" s="220"/>
      <c r="S53" s="220"/>
      <c r="T53" s="220"/>
      <c r="U53" s="220"/>
      <c r="V53" s="220"/>
      <c r="W53" s="220"/>
      <c r="X53" s="220"/>
      <c r="Y53" s="220"/>
      <c r="Z53" s="236"/>
      <c r="AA53" s="126">
        <f t="shared" si="2"/>
        <v>60</v>
      </c>
      <c r="AB53" s="208"/>
    </row>
    <row r="54" spans="1:28" s="140" customFormat="1" ht="9">
      <c r="A54" s="135">
        <v>9</v>
      </c>
      <c r="B54" s="123" t="s">
        <v>136</v>
      </c>
      <c r="C54" s="243" t="s">
        <v>229</v>
      </c>
      <c r="D54" s="16" t="s">
        <v>223</v>
      </c>
      <c r="E54" s="167" t="e">
        <f>VLOOKUP(D54,'DANH SACH H'!$A$2:$A$5,2,0)</f>
        <v>#N/A</v>
      </c>
      <c r="F54" s="167">
        <v>4</v>
      </c>
      <c r="G54" s="167">
        <v>4</v>
      </c>
      <c r="H54" s="167">
        <v>4</v>
      </c>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1"/>
      <c r="AA54" s="126">
        <f t="shared" si="2"/>
        <v>60</v>
      </c>
      <c r="AB54" s="208"/>
    </row>
    <row r="55" spans="1:28" s="140" customFormat="1" ht="9">
      <c r="A55" s="135">
        <v>2</v>
      </c>
      <c r="B55" s="123" t="s">
        <v>136</v>
      </c>
      <c r="C55" s="318" t="s">
        <v>243</v>
      </c>
      <c r="D55" s="16" t="s">
        <v>217</v>
      </c>
      <c r="E55" s="167" t="e">
        <f>VLOOKUP(D55,'DANH SACH H'!$A$2:$A$5,2,0)</f>
        <v>#REF!</v>
      </c>
      <c r="F55" s="167"/>
      <c r="G55" s="167"/>
      <c r="H55" s="167"/>
      <c r="I55" s="167">
        <v>8</v>
      </c>
      <c r="J55" s="167">
        <v>8</v>
      </c>
      <c r="K55" s="167">
        <v>8</v>
      </c>
      <c r="L55" s="167">
        <v>8</v>
      </c>
      <c r="M55" s="167">
        <v>8</v>
      </c>
      <c r="N55" s="167">
        <v>8</v>
      </c>
      <c r="O55" s="167">
        <v>8</v>
      </c>
      <c r="P55" s="167">
        <v>8</v>
      </c>
      <c r="Q55" s="167">
        <v>8</v>
      </c>
      <c r="R55" s="167">
        <v>8</v>
      </c>
      <c r="S55" s="167">
        <v>8</v>
      </c>
      <c r="T55" s="167">
        <v>8</v>
      </c>
      <c r="U55" s="167">
        <v>8</v>
      </c>
      <c r="V55" s="167">
        <v>16</v>
      </c>
      <c r="W55" s="167"/>
      <c r="X55" s="167"/>
      <c r="Y55" s="167"/>
      <c r="Z55" s="221"/>
      <c r="AA55" s="208">
        <f t="shared" si="2"/>
        <v>120</v>
      </c>
      <c r="AB55" s="208"/>
    </row>
    <row r="56" spans="1:28" s="140" customFormat="1" ht="9">
      <c r="A56" s="135"/>
      <c r="B56" s="123" t="s">
        <v>136</v>
      </c>
      <c r="C56" s="318" t="s">
        <v>243</v>
      </c>
      <c r="D56" s="16" t="s">
        <v>215</v>
      </c>
      <c r="E56" s="167" t="e">
        <f>VLOOKUP(D56,'DANH SACH H'!$A$2:$A$5,2,0)</f>
        <v>#REF!</v>
      </c>
      <c r="F56" s="167"/>
      <c r="G56" s="167"/>
      <c r="H56" s="167"/>
      <c r="I56" s="167">
        <v>8</v>
      </c>
      <c r="J56" s="167">
        <v>8</v>
      </c>
      <c r="K56" s="167">
        <v>8</v>
      </c>
      <c r="L56" s="167">
        <v>8</v>
      </c>
      <c r="M56" s="167">
        <v>8</v>
      </c>
      <c r="N56" s="167">
        <v>8</v>
      </c>
      <c r="O56" s="167">
        <v>8</v>
      </c>
      <c r="P56" s="167">
        <v>8</v>
      </c>
      <c r="Q56" s="167">
        <v>8</v>
      </c>
      <c r="R56" s="167">
        <v>8</v>
      </c>
      <c r="S56" s="167">
        <v>8</v>
      </c>
      <c r="T56" s="167">
        <v>8</v>
      </c>
      <c r="U56" s="167">
        <v>8</v>
      </c>
      <c r="V56" s="167">
        <v>16</v>
      </c>
      <c r="W56" s="167"/>
      <c r="X56" s="167"/>
      <c r="Y56" s="167"/>
      <c r="Z56" s="221"/>
      <c r="AA56" s="208">
        <f t="shared" si="2"/>
        <v>120</v>
      </c>
      <c r="AB56" s="208"/>
    </row>
    <row r="57" spans="1:28" s="140" customFormat="1" ht="9.75" thickBot="1">
      <c r="A57" s="219"/>
      <c r="B57" s="229"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4"/>
      <c r="AA57" s="208"/>
      <c r="AB57" s="208"/>
    </row>
    <row r="58" spans="1:28" s="140" customFormat="1" ht="18">
      <c r="A58" s="163"/>
      <c r="B58" s="351" t="s">
        <v>92</v>
      </c>
      <c r="C58" s="241" t="s">
        <v>228</v>
      </c>
      <c r="D58" s="40" t="s">
        <v>223</v>
      </c>
      <c r="E58" s="220" t="e">
        <f>VLOOKUP(D58,'DANH SACH H'!$A$2:$A$5,2,0)</f>
        <v>#N/A</v>
      </c>
      <c r="F58" s="220">
        <v>8</v>
      </c>
      <c r="G58" s="220">
        <v>8</v>
      </c>
      <c r="H58" s="220">
        <v>8</v>
      </c>
      <c r="I58" s="220">
        <v>8</v>
      </c>
      <c r="J58" s="220">
        <v>8</v>
      </c>
      <c r="K58" s="220">
        <v>8</v>
      </c>
      <c r="L58" s="220">
        <v>8</v>
      </c>
      <c r="M58" s="220">
        <v>8</v>
      </c>
      <c r="N58" s="220">
        <v>8</v>
      </c>
      <c r="O58" s="220">
        <v>8</v>
      </c>
      <c r="P58" s="220">
        <v>8</v>
      </c>
      <c r="Q58" s="220">
        <v>2</v>
      </c>
      <c r="R58" s="220"/>
      <c r="S58" s="220"/>
      <c r="T58" s="220"/>
      <c r="U58" s="220"/>
      <c r="V58" s="220"/>
      <c r="W58" s="220"/>
      <c r="X58" s="220"/>
      <c r="Y58" s="220"/>
      <c r="Z58" s="236"/>
      <c r="AA58" s="126">
        <f>SUM(F58:Y58)</f>
        <v>90</v>
      </c>
      <c r="AB58" s="208"/>
    </row>
    <row r="59" spans="1:28" s="140" customFormat="1" ht="9">
      <c r="A59" s="135">
        <v>4</v>
      </c>
      <c r="B59" s="123" t="s">
        <v>92</v>
      </c>
      <c r="C59" s="225" t="s">
        <v>241</v>
      </c>
      <c r="D59" s="16" t="s">
        <v>216</v>
      </c>
      <c r="E59" s="167" t="e">
        <f>VLOOKUP(D59,'DANH SACH H'!$A$2:$A$5,2,0)</f>
        <v>#REF!</v>
      </c>
      <c r="F59" s="167">
        <v>8</v>
      </c>
      <c r="G59" s="167">
        <v>8</v>
      </c>
      <c r="H59" s="167">
        <v>8</v>
      </c>
      <c r="I59" s="167">
        <v>8</v>
      </c>
      <c r="J59" s="167">
        <v>8</v>
      </c>
      <c r="K59" s="167">
        <v>8</v>
      </c>
      <c r="L59" s="167">
        <v>8</v>
      </c>
      <c r="M59" s="167">
        <v>8</v>
      </c>
      <c r="N59" s="167">
        <v>8</v>
      </c>
      <c r="O59" s="167">
        <v>8</v>
      </c>
      <c r="P59" s="167">
        <v>8</v>
      </c>
      <c r="Q59" s="167">
        <v>8</v>
      </c>
      <c r="R59" s="167">
        <v>8</v>
      </c>
      <c r="S59" s="167">
        <v>8</v>
      </c>
      <c r="T59" s="167">
        <v>8</v>
      </c>
      <c r="U59" s="167"/>
      <c r="V59" s="167"/>
      <c r="W59" s="167"/>
      <c r="X59" s="167"/>
      <c r="Y59" s="167"/>
      <c r="Z59" s="221"/>
      <c r="AA59" s="208">
        <f>SUM(F59:Y59)</f>
        <v>120</v>
      </c>
      <c r="AB59" s="208"/>
    </row>
    <row r="60" spans="1:28" s="140" customFormat="1" ht="9">
      <c r="A60" s="135">
        <v>5</v>
      </c>
      <c r="B60" s="123" t="s">
        <v>92</v>
      </c>
      <c r="C60" s="225" t="s">
        <v>275</v>
      </c>
      <c r="D60" s="16" t="s">
        <v>217</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1"/>
      <c r="AA60" s="208">
        <f>SUM(F60:Y60)</f>
        <v>60</v>
      </c>
      <c r="AB60" s="208"/>
    </row>
    <row r="61" spans="1:28" s="140" customFormat="1" ht="9">
      <c r="A61" s="135">
        <v>6</v>
      </c>
      <c r="B61" s="123" t="s">
        <v>92</v>
      </c>
      <c r="C61" s="225" t="s">
        <v>275</v>
      </c>
      <c r="D61" s="16" t="s">
        <v>215</v>
      </c>
      <c r="E61" s="167" t="e">
        <f>VLOOKUP(D61,'DANH SACH H'!$A$2:$A$5,2,0)</f>
        <v>#REF!</v>
      </c>
      <c r="F61" s="167">
        <v>4</v>
      </c>
      <c r="G61" s="167">
        <v>4</v>
      </c>
      <c r="H61" s="167">
        <v>4</v>
      </c>
      <c r="I61" s="167">
        <v>4</v>
      </c>
      <c r="J61" s="167">
        <v>4</v>
      </c>
      <c r="K61" s="167">
        <v>4</v>
      </c>
      <c r="L61" s="167">
        <v>4</v>
      </c>
      <c r="M61" s="167">
        <v>4</v>
      </c>
      <c r="N61" s="167">
        <v>4</v>
      </c>
      <c r="O61" s="167">
        <v>4</v>
      </c>
      <c r="P61" s="167">
        <v>4</v>
      </c>
      <c r="Q61" s="167">
        <v>4</v>
      </c>
      <c r="R61" s="167">
        <v>4</v>
      </c>
      <c r="S61" s="167">
        <v>4</v>
      </c>
      <c r="T61" s="167">
        <v>4</v>
      </c>
      <c r="U61" s="167"/>
      <c r="V61" s="167"/>
      <c r="W61" s="167"/>
      <c r="X61" s="167"/>
      <c r="Y61" s="167"/>
      <c r="Z61" s="221"/>
      <c r="AA61" s="208">
        <f>SUM(F61:Y61)</f>
        <v>60</v>
      </c>
      <c r="AB61" s="208"/>
    </row>
    <row r="62" spans="1:28" s="140" customFormat="1" ht="9.75" thickBot="1">
      <c r="A62" s="219">
        <v>7</v>
      </c>
      <c r="B62" s="229"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4"/>
      <c r="AA62" s="208">
        <f>SUM(F62:Y62)</f>
        <v>0</v>
      </c>
      <c r="AB62" s="208"/>
    </row>
    <row r="63" spans="1:28" s="140" customFormat="1" ht="9">
      <c r="A63" s="163">
        <v>1</v>
      </c>
      <c r="B63" s="232" t="s">
        <v>73</v>
      </c>
      <c r="C63" s="235" t="s">
        <v>237</v>
      </c>
      <c r="D63" s="40" t="s">
        <v>214</v>
      </c>
      <c r="E63" s="220" t="e">
        <f>VLOOKUP(D63,'DANH SACH H'!$A$2:$A$5,2,0)</f>
        <v>#N/A</v>
      </c>
      <c r="F63" s="220">
        <v>4</v>
      </c>
      <c r="G63" s="220">
        <v>4</v>
      </c>
      <c r="H63" s="220">
        <v>4</v>
      </c>
      <c r="I63" s="220">
        <v>4</v>
      </c>
      <c r="J63" s="220">
        <v>4</v>
      </c>
      <c r="K63" s="220">
        <v>4</v>
      </c>
      <c r="L63" s="220">
        <v>4</v>
      </c>
      <c r="M63" s="220">
        <v>4</v>
      </c>
      <c r="N63" s="220">
        <v>4</v>
      </c>
      <c r="O63" s="220">
        <v>4</v>
      </c>
      <c r="P63" s="220">
        <v>4</v>
      </c>
      <c r="Q63" s="220">
        <v>1</v>
      </c>
      <c r="R63" s="220"/>
      <c r="S63" s="220"/>
      <c r="T63" s="220"/>
      <c r="U63" s="220"/>
      <c r="V63" s="220"/>
      <c r="W63" s="220"/>
      <c r="X63" s="220"/>
      <c r="Y63" s="220"/>
      <c r="Z63" s="236"/>
      <c r="AA63" s="208">
        <f aca="true" t="shared" si="3" ref="AA63:AA83">SUM(F63:Y63)</f>
        <v>45</v>
      </c>
      <c r="AB63" s="208"/>
    </row>
    <row r="64" spans="1:28" s="140" customFormat="1" ht="9">
      <c r="A64" s="135">
        <v>3</v>
      </c>
      <c r="B64" s="136" t="s">
        <v>73</v>
      </c>
      <c r="C64" s="225" t="s">
        <v>187</v>
      </c>
      <c r="D64" s="16" t="s">
        <v>245</v>
      </c>
      <c r="E64" s="167" t="e">
        <f>VLOOKUP(D64,'DANH SACH H'!$A$2:$A$6,2,0)</f>
        <v>#REF!</v>
      </c>
      <c r="F64" s="167">
        <v>4</v>
      </c>
      <c r="G64" s="167">
        <v>4</v>
      </c>
      <c r="H64" s="167">
        <v>4</v>
      </c>
      <c r="I64" s="167">
        <v>4</v>
      </c>
      <c r="J64" s="167">
        <v>4</v>
      </c>
      <c r="K64" s="167">
        <v>4</v>
      </c>
      <c r="L64" s="167">
        <v>4</v>
      </c>
      <c r="M64" s="167">
        <v>4</v>
      </c>
      <c r="N64" s="167">
        <v>4</v>
      </c>
      <c r="O64" s="167">
        <v>4</v>
      </c>
      <c r="P64" s="167">
        <v>4</v>
      </c>
      <c r="Q64" s="167">
        <v>8</v>
      </c>
      <c r="R64" s="167">
        <v>8</v>
      </c>
      <c r="S64" s="167">
        <v>8</v>
      </c>
      <c r="T64" s="167">
        <v>7</v>
      </c>
      <c r="U64" s="167"/>
      <c r="V64" s="167"/>
      <c r="W64" s="167"/>
      <c r="X64" s="167"/>
      <c r="Y64" s="167"/>
      <c r="Z64" s="221"/>
      <c r="AA64" s="208">
        <f t="shared" si="3"/>
        <v>75</v>
      </c>
      <c r="AB64" s="208"/>
    </row>
    <row r="65" spans="1:28" s="140" customFormat="1" ht="9">
      <c r="A65" s="135">
        <v>4</v>
      </c>
      <c r="B65" s="136" t="s">
        <v>73</v>
      </c>
      <c r="C65" s="225" t="s">
        <v>188</v>
      </c>
      <c r="D65" s="16" t="s">
        <v>245</v>
      </c>
      <c r="E65" s="167" t="e">
        <f>VLOOKUP(D65,'DANH SACH H'!$A$2:$A$6,2,0)</f>
        <v>#REF!</v>
      </c>
      <c r="F65" s="167">
        <v>3</v>
      </c>
      <c r="G65" s="167">
        <v>3</v>
      </c>
      <c r="H65" s="167">
        <v>3</v>
      </c>
      <c r="I65" s="167">
        <v>3</v>
      </c>
      <c r="J65" s="167">
        <v>3</v>
      </c>
      <c r="K65" s="167">
        <v>3</v>
      </c>
      <c r="L65" s="167">
        <v>3</v>
      </c>
      <c r="M65" s="167">
        <v>3</v>
      </c>
      <c r="N65" s="167">
        <v>3</v>
      </c>
      <c r="O65" s="167">
        <v>3</v>
      </c>
      <c r="P65" s="167">
        <v>3</v>
      </c>
      <c r="Q65" s="167">
        <v>3</v>
      </c>
      <c r="R65" s="167">
        <v>3</v>
      </c>
      <c r="S65" s="167">
        <v>3</v>
      </c>
      <c r="T65" s="167">
        <v>3</v>
      </c>
      <c r="U65" s="167"/>
      <c r="V65" s="167"/>
      <c r="W65" s="167"/>
      <c r="X65" s="167"/>
      <c r="Y65" s="167"/>
      <c r="Z65" s="221"/>
      <c r="AA65" s="208">
        <f t="shared" si="3"/>
        <v>45</v>
      </c>
      <c r="AB65" s="208"/>
    </row>
    <row r="66" spans="1:28" s="140" customFormat="1" ht="9">
      <c r="A66" s="135">
        <v>5</v>
      </c>
      <c r="B66" s="136" t="s">
        <v>73</v>
      </c>
      <c r="C66" s="225" t="s">
        <v>187</v>
      </c>
      <c r="D66" s="16" t="s">
        <v>324</v>
      </c>
      <c r="E66" s="167" t="e">
        <f>VLOOKUP(D66,'DANH SACH H'!$A$2:$A$7,2,0)</f>
        <v>#N/A</v>
      </c>
      <c r="F66" s="167">
        <v>4</v>
      </c>
      <c r="G66" s="167">
        <v>4</v>
      </c>
      <c r="H66" s="167">
        <v>4</v>
      </c>
      <c r="I66" s="167">
        <v>4</v>
      </c>
      <c r="J66" s="167">
        <v>4</v>
      </c>
      <c r="K66" s="167">
        <v>4</v>
      </c>
      <c r="L66" s="167">
        <v>4</v>
      </c>
      <c r="M66" s="167">
        <v>4</v>
      </c>
      <c r="N66" s="167">
        <v>4</v>
      </c>
      <c r="O66" s="167">
        <v>4</v>
      </c>
      <c r="P66" s="167">
        <v>4</v>
      </c>
      <c r="Q66" s="167">
        <v>4</v>
      </c>
      <c r="R66" s="167">
        <v>4</v>
      </c>
      <c r="S66" s="167">
        <v>4</v>
      </c>
      <c r="T66" s="167">
        <v>4</v>
      </c>
      <c r="U66" s="167">
        <v>4</v>
      </c>
      <c r="V66" s="167">
        <v>4</v>
      </c>
      <c r="W66" s="167">
        <v>4</v>
      </c>
      <c r="X66" s="167">
        <v>3</v>
      </c>
      <c r="Y66" s="167"/>
      <c r="Z66" s="221"/>
      <c r="AA66" s="208">
        <f t="shared" si="3"/>
        <v>75</v>
      </c>
      <c r="AB66" s="208"/>
    </row>
    <row r="67" spans="1:28" s="140" customFormat="1" ht="9">
      <c r="A67" s="135">
        <v>6</v>
      </c>
      <c r="B67" s="136" t="s">
        <v>73</v>
      </c>
      <c r="C67" s="225" t="s">
        <v>188</v>
      </c>
      <c r="D67" s="16" t="s">
        <v>324</v>
      </c>
      <c r="E67" s="167" t="e">
        <f>VLOOKUP(D67,'DANH SACH H'!$A$2:$A$7,2,0)</f>
        <v>#N/A</v>
      </c>
      <c r="F67" s="167">
        <v>4</v>
      </c>
      <c r="G67" s="167">
        <v>4</v>
      </c>
      <c r="H67" s="167">
        <v>4</v>
      </c>
      <c r="I67" s="167">
        <v>4</v>
      </c>
      <c r="J67" s="167">
        <v>4</v>
      </c>
      <c r="K67" s="167">
        <v>4</v>
      </c>
      <c r="L67" s="167">
        <v>4</v>
      </c>
      <c r="M67" s="167">
        <v>4</v>
      </c>
      <c r="N67" s="167">
        <v>4</v>
      </c>
      <c r="O67" s="167">
        <v>4</v>
      </c>
      <c r="P67" s="167">
        <v>4</v>
      </c>
      <c r="Q67" s="167">
        <v>1</v>
      </c>
      <c r="R67" s="167"/>
      <c r="S67" s="167"/>
      <c r="T67" s="167"/>
      <c r="U67" s="167"/>
      <c r="V67" s="167"/>
      <c r="W67" s="167"/>
      <c r="X67" s="167"/>
      <c r="Y67" s="167"/>
      <c r="Z67" s="221"/>
      <c r="AA67" s="208">
        <f t="shared" si="3"/>
        <v>45</v>
      </c>
      <c r="AB67" s="208"/>
    </row>
    <row r="68" spans="1:28" s="140" customFormat="1" ht="9">
      <c r="A68" s="135"/>
      <c r="B68" s="136" t="s">
        <v>73</v>
      </c>
      <c r="C68" s="225" t="s">
        <v>230</v>
      </c>
      <c r="D68" s="16" t="s">
        <v>145</v>
      </c>
      <c r="E68" s="167" t="e">
        <f>VLOOKUP(D68,'DANH SACH H'!$A$2:$A$5,2,0)</f>
        <v>#N/A</v>
      </c>
      <c r="F68" s="167">
        <v>4</v>
      </c>
      <c r="G68" s="167">
        <v>4</v>
      </c>
      <c r="H68" s="167">
        <v>4</v>
      </c>
      <c r="I68" s="167">
        <v>4</v>
      </c>
      <c r="J68" s="167">
        <v>4</v>
      </c>
      <c r="K68" s="167">
        <v>4</v>
      </c>
      <c r="L68" s="167">
        <v>4</v>
      </c>
      <c r="M68" s="167">
        <v>4</v>
      </c>
      <c r="N68" s="167">
        <v>4</v>
      </c>
      <c r="O68" s="167">
        <v>4</v>
      </c>
      <c r="P68" s="167">
        <v>4</v>
      </c>
      <c r="Q68" s="167">
        <v>4</v>
      </c>
      <c r="R68" s="167">
        <v>4</v>
      </c>
      <c r="S68" s="167">
        <v>4</v>
      </c>
      <c r="T68" s="167">
        <v>4</v>
      </c>
      <c r="U68" s="167">
        <v>4</v>
      </c>
      <c r="V68" s="167">
        <v>4</v>
      </c>
      <c r="W68" s="167">
        <v>4</v>
      </c>
      <c r="X68" s="167">
        <v>3</v>
      </c>
      <c r="Y68" s="167"/>
      <c r="Z68" s="221"/>
      <c r="AA68" s="208">
        <f t="shared" si="3"/>
        <v>75</v>
      </c>
      <c r="AB68" s="208"/>
    </row>
    <row r="69" spans="1:28" s="140" customFormat="1" ht="9">
      <c r="A69" s="135">
        <v>8</v>
      </c>
      <c r="B69" s="123" t="s">
        <v>73</v>
      </c>
      <c r="C69" s="15" t="s">
        <v>124</v>
      </c>
      <c r="D69" s="16" t="s">
        <v>223</v>
      </c>
      <c r="E69" s="167" t="e">
        <f>VLOOKUP(D69,'DANH SACH H'!$A$2:$A$5,2,0)</f>
        <v>#N/A</v>
      </c>
      <c r="F69" s="167"/>
      <c r="G69" s="167"/>
      <c r="H69" s="167"/>
      <c r="I69" s="167"/>
      <c r="J69" s="169"/>
      <c r="K69" s="169"/>
      <c r="L69" s="169"/>
      <c r="M69" s="169"/>
      <c r="N69" s="169"/>
      <c r="O69" s="167"/>
      <c r="P69" s="167"/>
      <c r="Q69" s="167"/>
      <c r="R69" s="167"/>
      <c r="S69" s="167"/>
      <c r="T69" s="167"/>
      <c r="U69" s="167"/>
      <c r="V69" s="167"/>
      <c r="W69" s="167"/>
      <c r="X69" s="167"/>
      <c r="Y69" s="167"/>
      <c r="Z69" s="221"/>
      <c r="AA69" s="208">
        <f>SUM(F69:Y69)</f>
        <v>0</v>
      </c>
      <c r="AB69" s="208"/>
    </row>
    <row r="70" spans="1:28" s="140" customFormat="1" ht="9.75" thickBot="1">
      <c r="A70" s="219"/>
      <c r="B70" s="229"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4"/>
      <c r="AA70" s="208"/>
      <c r="AB70" s="208"/>
    </row>
    <row r="71" spans="1:28" s="140" customFormat="1" ht="9">
      <c r="A71" s="163">
        <v>7</v>
      </c>
      <c r="B71" s="233" t="s">
        <v>69</v>
      </c>
      <c r="C71" s="235" t="s">
        <v>232</v>
      </c>
      <c r="D71" s="40" t="s">
        <v>145</v>
      </c>
      <c r="E71" s="220" t="e">
        <f>VLOOKUP(D71,'DANH SACH H'!$A$2:$A$5,2,0)</f>
        <v>#N/A</v>
      </c>
      <c r="F71" s="220">
        <v>8</v>
      </c>
      <c r="G71" s="220">
        <v>8</v>
      </c>
      <c r="H71" s="220">
        <v>8</v>
      </c>
      <c r="I71" s="220">
        <v>8</v>
      </c>
      <c r="J71" s="220">
        <v>8</v>
      </c>
      <c r="K71" s="220">
        <v>8</v>
      </c>
      <c r="L71" s="220">
        <v>8</v>
      </c>
      <c r="M71" s="220">
        <v>4</v>
      </c>
      <c r="N71" s="220"/>
      <c r="O71" s="220"/>
      <c r="P71" s="220"/>
      <c r="Q71" s="220"/>
      <c r="R71" s="220"/>
      <c r="S71" s="220"/>
      <c r="T71" s="220" t="s">
        <v>181</v>
      </c>
      <c r="U71" s="220"/>
      <c r="V71" s="220"/>
      <c r="W71" s="220"/>
      <c r="X71" s="220"/>
      <c r="Y71" s="220"/>
      <c r="Z71" s="236"/>
      <c r="AA71" s="208">
        <f t="shared" si="3"/>
        <v>60</v>
      </c>
      <c r="AB71" s="208"/>
    </row>
    <row r="72" spans="1:28" s="140" customFormat="1" ht="9.75" thickBot="1">
      <c r="A72" s="219">
        <v>8</v>
      </c>
      <c r="B72" s="229"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4"/>
      <c r="AA72" s="208">
        <f t="shared" si="3"/>
        <v>120</v>
      </c>
      <c r="AB72" s="208"/>
    </row>
    <row r="73" spans="1:28" s="140" customFormat="1" ht="9">
      <c r="A73" s="163">
        <v>10</v>
      </c>
      <c r="B73" s="233" t="s">
        <v>71</v>
      </c>
      <c r="C73" s="235" t="s">
        <v>231</v>
      </c>
      <c r="D73" s="40" t="s">
        <v>145</v>
      </c>
      <c r="E73" s="220" t="e">
        <f>VLOOKUP(D73,'DANH SACH H'!$A$2:$A$5,2,0)</f>
        <v>#N/A</v>
      </c>
      <c r="F73" s="220">
        <v>8</v>
      </c>
      <c r="G73" s="220">
        <v>8</v>
      </c>
      <c r="H73" s="220">
        <v>8</v>
      </c>
      <c r="I73" s="220">
        <v>8</v>
      </c>
      <c r="J73" s="220">
        <v>8</v>
      </c>
      <c r="K73" s="220">
        <v>8</v>
      </c>
      <c r="L73" s="220">
        <v>8</v>
      </c>
      <c r="M73" s="220">
        <v>4</v>
      </c>
      <c r="N73" s="220"/>
      <c r="O73" s="220"/>
      <c r="P73" s="220"/>
      <c r="Q73" s="220"/>
      <c r="R73" s="220"/>
      <c r="S73" s="220"/>
      <c r="T73" s="220"/>
      <c r="U73" s="220"/>
      <c r="V73" s="220"/>
      <c r="W73" s="220"/>
      <c r="X73" s="220"/>
      <c r="Y73" s="220"/>
      <c r="Z73" s="236"/>
      <c r="AA73" s="208">
        <f t="shared" si="3"/>
        <v>60</v>
      </c>
      <c r="AB73" s="208"/>
    </row>
    <row r="74" spans="1:28" s="140" customFormat="1" ht="9">
      <c r="A74" s="135"/>
      <c r="B74" s="123" t="s">
        <v>71</v>
      </c>
      <c r="C74" s="225" t="s">
        <v>233</v>
      </c>
      <c r="D74" s="16" t="s">
        <v>145</v>
      </c>
      <c r="E74" s="167" t="e">
        <f>VLOOKUP(D74,'DANH SACH H'!$A$2:$A$5,2,0)</f>
        <v>#N/A</v>
      </c>
      <c r="F74" s="167">
        <v>8</v>
      </c>
      <c r="G74" s="167">
        <v>8</v>
      </c>
      <c r="H74" s="167">
        <v>8</v>
      </c>
      <c r="I74" s="167">
        <v>8</v>
      </c>
      <c r="J74" s="167">
        <v>8</v>
      </c>
      <c r="K74" s="167">
        <v>8</v>
      </c>
      <c r="L74" s="167">
        <v>8</v>
      </c>
      <c r="M74" s="167">
        <v>8</v>
      </c>
      <c r="N74" s="167">
        <v>8</v>
      </c>
      <c r="O74" s="167">
        <v>3</v>
      </c>
      <c r="P74" s="167"/>
      <c r="Q74" s="167"/>
      <c r="R74" s="167"/>
      <c r="S74" s="167"/>
      <c r="T74" s="167"/>
      <c r="U74" s="167"/>
      <c r="V74" s="167"/>
      <c r="W74" s="167"/>
      <c r="X74" s="167"/>
      <c r="Y74" s="167"/>
      <c r="Z74" s="221"/>
      <c r="AA74" s="208">
        <f t="shared" si="3"/>
        <v>75</v>
      </c>
      <c r="AB74" s="208"/>
    </row>
    <row r="75" spans="1:28" s="140" customFormat="1" ht="9">
      <c r="A75" s="135">
        <v>2</v>
      </c>
      <c r="B75" s="136" t="s">
        <v>71</v>
      </c>
      <c r="C75" s="225" t="s">
        <v>189</v>
      </c>
      <c r="D75" s="16" t="s">
        <v>245</v>
      </c>
      <c r="E75" s="167" t="e">
        <f>VLOOKUP(D75,'DANH SACH H'!$A$2:$A$6,2,0)</f>
        <v>#REF!</v>
      </c>
      <c r="F75" s="167">
        <v>6</v>
      </c>
      <c r="G75" s="167">
        <v>6</v>
      </c>
      <c r="H75" s="167">
        <v>6</v>
      </c>
      <c r="I75" s="167">
        <v>6</v>
      </c>
      <c r="J75" s="167">
        <v>9</v>
      </c>
      <c r="K75" s="167">
        <v>9</v>
      </c>
      <c r="L75" s="167">
        <v>9</v>
      </c>
      <c r="M75" s="167">
        <v>9</v>
      </c>
      <c r="N75" s="167">
        <v>9</v>
      </c>
      <c r="O75" s="167">
        <v>9</v>
      </c>
      <c r="P75" s="167">
        <v>9</v>
      </c>
      <c r="Q75" s="167">
        <v>9</v>
      </c>
      <c r="R75" s="167">
        <v>6</v>
      </c>
      <c r="S75" s="167">
        <v>6</v>
      </c>
      <c r="T75" s="167">
        <v>6</v>
      </c>
      <c r="U75" s="167">
        <v>6</v>
      </c>
      <c r="V75" s="167"/>
      <c r="W75" s="167"/>
      <c r="X75" s="167"/>
      <c r="Y75" s="167"/>
      <c r="Z75" s="221"/>
      <c r="AA75" s="208">
        <f t="shared" si="3"/>
        <v>120</v>
      </c>
      <c r="AB75" s="208"/>
    </row>
    <row r="76" spans="1:28" s="140" customFormat="1" ht="9">
      <c r="A76" s="135">
        <v>3</v>
      </c>
      <c r="B76" s="136" t="s">
        <v>71</v>
      </c>
      <c r="C76" s="225" t="s">
        <v>189</v>
      </c>
      <c r="D76" s="16" t="s">
        <v>324</v>
      </c>
      <c r="E76" s="167" t="e">
        <f>VLOOKUP(D76,'DANH SACH H'!$A$2:$A$7,2,0)</f>
        <v>#N/A</v>
      </c>
      <c r="F76" s="167">
        <v>6</v>
      </c>
      <c r="G76" s="167">
        <v>6</v>
      </c>
      <c r="H76" s="167">
        <v>6</v>
      </c>
      <c r="I76" s="167">
        <v>6</v>
      </c>
      <c r="J76" s="167">
        <v>9</v>
      </c>
      <c r="K76" s="167">
        <v>9</v>
      </c>
      <c r="L76" s="167">
        <v>9</v>
      </c>
      <c r="M76" s="167">
        <v>9</v>
      </c>
      <c r="N76" s="167">
        <v>9</v>
      </c>
      <c r="O76" s="167">
        <v>9</v>
      </c>
      <c r="P76" s="167">
        <v>9</v>
      </c>
      <c r="Q76" s="167">
        <v>9</v>
      </c>
      <c r="R76" s="167">
        <v>6</v>
      </c>
      <c r="S76" s="167">
        <v>6</v>
      </c>
      <c r="T76" s="167">
        <v>6</v>
      </c>
      <c r="U76" s="167">
        <v>6</v>
      </c>
      <c r="V76" s="167"/>
      <c r="W76" s="167"/>
      <c r="X76" s="167"/>
      <c r="Y76" s="167"/>
      <c r="Z76" s="221"/>
      <c r="AA76" s="208">
        <f t="shared" si="3"/>
        <v>120</v>
      </c>
      <c r="AB76" s="208"/>
    </row>
    <row r="77" spans="1:28" s="140" customFormat="1" ht="9.75" thickBot="1">
      <c r="A77" s="219"/>
      <c r="B77" s="229"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4"/>
      <c r="AA77" s="208"/>
      <c r="AB77" s="208"/>
    </row>
    <row r="78" spans="1:28" s="140" customFormat="1" ht="9">
      <c r="A78" s="163">
        <v>4</v>
      </c>
      <c r="B78" s="351" t="s">
        <v>70</v>
      </c>
      <c r="C78" s="241" t="s">
        <v>227</v>
      </c>
      <c r="D78" s="40" t="s">
        <v>223</v>
      </c>
      <c r="E78" s="220" t="e">
        <f>VLOOKUP(D78,'DANH SACH H'!$A$2:$A$5,2,0)</f>
        <v>#N/A</v>
      </c>
      <c r="F78" s="220">
        <v>8</v>
      </c>
      <c r="G78" s="220">
        <v>8</v>
      </c>
      <c r="H78" s="220">
        <v>8</v>
      </c>
      <c r="I78" s="220">
        <v>8</v>
      </c>
      <c r="J78" s="220">
        <v>8</v>
      </c>
      <c r="K78" s="220">
        <v>8</v>
      </c>
      <c r="L78" s="220">
        <v>8</v>
      </c>
      <c r="M78" s="220">
        <v>4</v>
      </c>
      <c r="N78" s="220"/>
      <c r="O78" s="220"/>
      <c r="P78" s="220"/>
      <c r="Q78" s="220"/>
      <c r="R78" s="220"/>
      <c r="S78" s="220"/>
      <c r="T78" s="220"/>
      <c r="U78" s="220"/>
      <c r="V78" s="220"/>
      <c r="W78" s="220"/>
      <c r="X78" s="220"/>
      <c r="Y78" s="220"/>
      <c r="Z78" s="236"/>
      <c r="AA78" s="126">
        <f t="shared" si="3"/>
        <v>60</v>
      </c>
      <c r="AB78" s="208"/>
    </row>
    <row r="79" spans="1:28" s="140" customFormat="1" ht="9">
      <c r="A79" s="135">
        <v>5</v>
      </c>
      <c r="B79" s="123" t="s">
        <v>70</v>
      </c>
      <c r="C79" s="225" t="s">
        <v>275</v>
      </c>
      <c r="D79" s="16" t="s">
        <v>216</v>
      </c>
      <c r="E79" s="167" t="e">
        <f>VLOOKUP(D79,'DANH SACH H'!$A$2:$A$5,2,0)</f>
        <v>#REF!</v>
      </c>
      <c r="F79" s="167">
        <v>8</v>
      </c>
      <c r="G79" s="167">
        <v>8</v>
      </c>
      <c r="H79" s="167">
        <v>8</v>
      </c>
      <c r="I79" s="167">
        <v>8</v>
      </c>
      <c r="J79" s="167">
        <v>8</v>
      </c>
      <c r="K79" s="167">
        <v>8</v>
      </c>
      <c r="L79" s="167">
        <v>8</v>
      </c>
      <c r="M79" s="167">
        <v>4</v>
      </c>
      <c r="N79" s="167"/>
      <c r="O79" s="167"/>
      <c r="P79" s="167"/>
      <c r="Q79" s="167"/>
      <c r="R79" s="167"/>
      <c r="S79" s="167"/>
      <c r="T79" s="167"/>
      <c r="U79" s="167"/>
      <c r="V79" s="167"/>
      <c r="W79" s="167"/>
      <c r="X79" s="167"/>
      <c r="Y79" s="167"/>
      <c r="Z79" s="221"/>
      <c r="AA79" s="208">
        <f t="shared" si="3"/>
        <v>60</v>
      </c>
      <c r="AB79" s="208"/>
    </row>
    <row r="80" spans="1:28" s="140" customFormat="1" ht="9">
      <c r="A80" s="135">
        <v>6</v>
      </c>
      <c r="B80" s="152" t="s">
        <v>70</v>
      </c>
      <c r="C80" s="225" t="s">
        <v>239</v>
      </c>
      <c r="D80" s="16" t="s">
        <v>214</v>
      </c>
      <c r="E80" s="167" t="e">
        <f>VLOOKUP(D80,'DANH SACH H'!$A$2:$A$5,2,0)</f>
        <v>#N/A</v>
      </c>
      <c r="F80" s="167">
        <v>8</v>
      </c>
      <c r="G80" s="167">
        <v>8</v>
      </c>
      <c r="H80" s="167">
        <v>8</v>
      </c>
      <c r="I80" s="167">
        <v>8</v>
      </c>
      <c r="J80" s="167">
        <v>8</v>
      </c>
      <c r="K80" s="167">
        <v>8</v>
      </c>
      <c r="L80" s="167">
        <v>8</v>
      </c>
      <c r="M80" s="167">
        <v>4</v>
      </c>
      <c r="N80" s="167"/>
      <c r="O80" s="167"/>
      <c r="P80" s="167"/>
      <c r="Q80" s="167"/>
      <c r="R80" s="167"/>
      <c r="S80" s="167"/>
      <c r="T80" s="167"/>
      <c r="U80" s="167"/>
      <c r="V80" s="167"/>
      <c r="W80" s="167"/>
      <c r="X80" s="167"/>
      <c r="Y80" s="167"/>
      <c r="Z80" s="221"/>
      <c r="AA80" s="208">
        <f t="shared" si="3"/>
        <v>60</v>
      </c>
      <c r="AB80" s="208"/>
    </row>
    <row r="81" spans="1:28" s="140" customFormat="1" ht="9">
      <c r="A81" s="135">
        <v>9</v>
      </c>
      <c r="B81" s="136" t="s">
        <v>70</v>
      </c>
      <c r="C81" s="225" t="s">
        <v>190</v>
      </c>
      <c r="D81" s="16" t="s">
        <v>245</v>
      </c>
      <c r="E81" s="167" t="e">
        <f>VLOOKUP(D81,'DANH SACH H'!$A$2:$A$6,2,0)</f>
        <v>#REF!</v>
      </c>
      <c r="F81" s="167"/>
      <c r="G81" s="167">
        <v>6</v>
      </c>
      <c r="H81" s="167">
        <v>6</v>
      </c>
      <c r="I81" s="167">
        <v>6</v>
      </c>
      <c r="J81" s="167">
        <v>6</v>
      </c>
      <c r="K81" s="167">
        <v>6</v>
      </c>
      <c r="L81" s="167">
        <v>6</v>
      </c>
      <c r="M81" s="167">
        <v>6</v>
      </c>
      <c r="N81" s="167">
        <v>6</v>
      </c>
      <c r="O81" s="167">
        <v>6</v>
      </c>
      <c r="P81" s="167">
        <v>6</v>
      </c>
      <c r="Q81" s="167">
        <v>6</v>
      </c>
      <c r="R81" s="167">
        <v>6</v>
      </c>
      <c r="S81" s="167">
        <v>6</v>
      </c>
      <c r="T81" s="167">
        <v>6</v>
      </c>
      <c r="U81" s="167">
        <v>6</v>
      </c>
      <c r="V81" s="167"/>
      <c r="W81" s="167"/>
      <c r="X81" s="167"/>
      <c r="Y81" s="167"/>
      <c r="Z81" s="221"/>
      <c r="AA81" s="208">
        <f t="shared" si="3"/>
        <v>90</v>
      </c>
      <c r="AB81" s="208"/>
    </row>
    <row r="82" spans="1:28" s="140" customFormat="1" ht="9">
      <c r="A82" s="210"/>
      <c r="B82" s="136" t="s">
        <v>70</v>
      </c>
      <c r="C82" s="225" t="s">
        <v>433</v>
      </c>
      <c r="D82" s="16" t="s">
        <v>214</v>
      </c>
      <c r="E82" s="167" t="e">
        <f>VLOOKUP(D82,'DANH SACH H'!$A$2:$A$6,2,0)</f>
        <v>#N/A</v>
      </c>
      <c r="F82" s="167">
        <v>8</v>
      </c>
      <c r="G82" s="167">
        <v>8</v>
      </c>
      <c r="H82" s="167">
        <v>8</v>
      </c>
      <c r="I82" s="167">
        <v>8</v>
      </c>
      <c r="J82" s="167">
        <v>8</v>
      </c>
      <c r="K82" s="167">
        <v>8</v>
      </c>
      <c r="L82" s="167">
        <v>8</v>
      </c>
      <c r="M82" s="167">
        <v>4</v>
      </c>
      <c r="N82" s="222"/>
      <c r="O82" s="222"/>
      <c r="P82" s="222"/>
      <c r="Q82" s="222"/>
      <c r="R82" s="222"/>
      <c r="S82" s="222"/>
      <c r="T82" s="222"/>
      <c r="U82" s="222"/>
      <c r="V82" s="222"/>
      <c r="W82" s="222"/>
      <c r="X82" s="222"/>
      <c r="Y82" s="222"/>
      <c r="Z82" s="223"/>
      <c r="AA82" s="208">
        <f t="shared" si="3"/>
        <v>60</v>
      </c>
      <c r="AB82" s="208"/>
    </row>
    <row r="83" spans="1:28" s="140" customFormat="1" ht="9.75" thickBot="1">
      <c r="A83" s="31"/>
      <c r="B83" s="230" t="s">
        <v>70</v>
      </c>
      <c r="C83" s="249" t="s">
        <v>190</v>
      </c>
      <c r="D83" s="226" t="s">
        <v>324</v>
      </c>
      <c r="E83" s="227" t="e">
        <f>VLOOKUP(D83,'DANH SACH H'!$A$2:$A$7,2,0)</f>
        <v>#N/A</v>
      </c>
      <c r="F83" s="227"/>
      <c r="G83" s="227">
        <v>6</v>
      </c>
      <c r="H83" s="227">
        <v>6</v>
      </c>
      <c r="I83" s="227">
        <v>6</v>
      </c>
      <c r="J83" s="227">
        <v>6</v>
      </c>
      <c r="K83" s="227">
        <v>6</v>
      </c>
      <c r="L83" s="227">
        <v>6</v>
      </c>
      <c r="M83" s="227">
        <v>6</v>
      </c>
      <c r="N83" s="227">
        <v>6</v>
      </c>
      <c r="O83" s="227">
        <v>6</v>
      </c>
      <c r="P83" s="227">
        <v>6</v>
      </c>
      <c r="Q83" s="227">
        <v>6</v>
      </c>
      <c r="R83" s="227">
        <v>6</v>
      </c>
      <c r="S83" s="227">
        <v>6</v>
      </c>
      <c r="T83" s="227">
        <v>6</v>
      </c>
      <c r="U83" s="227">
        <v>6</v>
      </c>
      <c r="V83" s="227"/>
      <c r="W83" s="227"/>
      <c r="X83" s="227"/>
      <c r="Y83" s="227"/>
      <c r="Z83" s="228"/>
      <c r="AA83" s="208">
        <f t="shared" si="3"/>
        <v>90</v>
      </c>
      <c r="AB83" s="208"/>
    </row>
    <row r="84" spans="1:28" s="140" customFormat="1" ht="9.75" thickTop="1">
      <c r="A84" s="41"/>
      <c r="B84" s="42"/>
      <c r="C84" s="313"/>
      <c r="D84" s="41"/>
      <c r="E84" s="170"/>
      <c r="F84" s="170"/>
      <c r="G84" s="170"/>
      <c r="H84" s="170"/>
      <c r="I84" s="170"/>
      <c r="J84" s="170"/>
      <c r="K84" s="170"/>
      <c r="L84" s="170"/>
      <c r="M84" s="170"/>
      <c r="N84" s="170"/>
      <c r="O84" s="170"/>
      <c r="P84" s="170"/>
      <c r="Q84" s="170"/>
      <c r="R84" s="170"/>
      <c r="S84" s="170"/>
      <c r="T84" s="170"/>
      <c r="U84" s="170"/>
      <c r="V84" s="170"/>
      <c r="W84" s="170"/>
      <c r="X84" s="170"/>
      <c r="Y84" s="170"/>
      <c r="Z84" s="170"/>
      <c r="AA84" s="208"/>
      <c r="AB84" s="208"/>
    </row>
    <row r="85" spans="1:28" s="140" customFormat="1" ht="9">
      <c r="A85" s="41"/>
      <c r="B85" s="42"/>
      <c r="C85" s="313"/>
      <c r="D85" s="41"/>
      <c r="E85" s="170"/>
      <c r="F85" s="170"/>
      <c r="G85" s="170"/>
      <c r="H85" s="170"/>
      <c r="I85" s="170"/>
      <c r="J85" s="170"/>
      <c r="K85" s="170"/>
      <c r="L85" s="170"/>
      <c r="M85" s="170"/>
      <c r="N85" s="170"/>
      <c r="O85" s="170"/>
      <c r="P85" s="170"/>
      <c r="Q85" s="170"/>
      <c r="R85" s="170"/>
      <c r="S85" s="170"/>
      <c r="T85" s="170"/>
      <c r="U85" s="170"/>
      <c r="V85" s="170"/>
      <c r="W85" s="170"/>
      <c r="X85" s="170"/>
      <c r="Y85" s="170"/>
      <c r="Z85" s="170"/>
      <c r="AA85" s="208"/>
      <c r="AB85" s="208"/>
    </row>
    <row r="86" spans="1:28" s="140" customFormat="1" ht="9">
      <c r="A86" s="41"/>
      <c r="B86" s="42"/>
      <c r="C86" s="313"/>
      <c r="D86" s="41"/>
      <c r="E86" s="170"/>
      <c r="F86" s="170"/>
      <c r="G86" s="170"/>
      <c r="H86" s="170"/>
      <c r="I86" s="170"/>
      <c r="J86" s="170"/>
      <c r="K86" s="170"/>
      <c r="L86" s="170"/>
      <c r="M86" s="170"/>
      <c r="N86" s="170"/>
      <c r="O86" s="170"/>
      <c r="P86" s="170"/>
      <c r="Q86" s="170"/>
      <c r="R86" s="170"/>
      <c r="S86" s="170"/>
      <c r="T86" s="170"/>
      <c r="U86" s="170"/>
      <c r="V86" s="170"/>
      <c r="W86" s="170"/>
      <c r="X86" s="170"/>
      <c r="Y86" s="170"/>
      <c r="Z86" s="170"/>
      <c r="AA86" s="208"/>
      <c r="AB86" s="208"/>
    </row>
    <row r="87" spans="1:28" s="140" customFormat="1" ht="9">
      <c r="A87" s="41"/>
      <c r="B87" s="42"/>
      <c r="C87" s="313"/>
      <c r="D87" s="41"/>
      <c r="E87" s="170"/>
      <c r="F87" s="170"/>
      <c r="G87" s="170"/>
      <c r="H87" s="170"/>
      <c r="I87" s="170"/>
      <c r="J87" s="170"/>
      <c r="K87" s="170"/>
      <c r="L87" s="170"/>
      <c r="M87" s="170"/>
      <c r="N87" s="170"/>
      <c r="O87" s="170"/>
      <c r="P87" s="170"/>
      <c r="Q87" s="170"/>
      <c r="R87" s="170"/>
      <c r="S87" s="170"/>
      <c r="T87" s="170"/>
      <c r="U87" s="170"/>
      <c r="V87" s="170"/>
      <c r="W87" s="170"/>
      <c r="X87" s="170"/>
      <c r="Y87" s="170"/>
      <c r="Z87" s="170"/>
      <c r="AA87" s="208"/>
      <c r="AB87" s="208"/>
    </row>
    <row r="88" spans="1:28" s="140" customFormat="1" ht="9">
      <c r="A88" s="41"/>
      <c r="B88" s="42"/>
      <c r="C88" s="313"/>
      <c r="D88" s="41"/>
      <c r="E88" s="170"/>
      <c r="F88" s="170"/>
      <c r="G88" s="170"/>
      <c r="H88" s="170"/>
      <c r="I88" s="170"/>
      <c r="J88" s="170"/>
      <c r="K88" s="170"/>
      <c r="L88" s="170"/>
      <c r="M88" s="170"/>
      <c r="N88" s="170"/>
      <c r="O88" s="170"/>
      <c r="P88" s="170"/>
      <c r="Q88" s="170"/>
      <c r="R88" s="170"/>
      <c r="S88" s="170"/>
      <c r="T88" s="170"/>
      <c r="U88" s="170"/>
      <c r="V88" s="170"/>
      <c r="W88" s="170"/>
      <c r="X88" s="170"/>
      <c r="Y88" s="170"/>
      <c r="Z88" s="170"/>
      <c r="AA88" s="208"/>
      <c r="AB88" s="208"/>
    </row>
    <row r="89" spans="1:28" s="140" customFormat="1" ht="9">
      <c r="A89" s="41"/>
      <c r="B89" s="42"/>
      <c r="C89" s="313"/>
      <c r="D89" s="41"/>
      <c r="E89" s="170"/>
      <c r="F89" s="170"/>
      <c r="G89" s="170"/>
      <c r="H89" s="170"/>
      <c r="I89" s="170"/>
      <c r="J89" s="170"/>
      <c r="K89" s="170"/>
      <c r="L89" s="170"/>
      <c r="M89" s="170"/>
      <c r="N89" s="170"/>
      <c r="O89" s="170"/>
      <c r="P89" s="170"/>
      <c r="Q89" s="170"/>
      <c r="R89" s="170"/>
      <c r="S89" s="170"/>
      <c r="T89" s="170"/>
      <c r="U89" s="170"/>
      <c r="V89" s="170"/>
      <c r="W89" s="170"/>
      <c r="X89" s="170"/>
      <c r="Y89" s="170"/>
      <c r="Z89" s="170"/>
      <c r="AA89" s="208"/>
      <c r="AB89" s="208"/>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3"/>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4"/>
      <c r="C92" s="61" t="s">
        <v>104</v>
      </c>
      <c r="D92" s="77"/>
      <c r="E92" s="77"/>
      <c r="F92" s="60"/>
      <c r="G92" s="1232" t="s">
        <v>72</v>
      </c>
      <c r="H92" s="1232"/>
      <c r="I92" s="1232"/>
      <c r="J92" s="1232"/>
      <c r="K92" s="1232"/>
      <c r="L92" s="1232"/>
      <c r="M92" s="1232"/>
      <c r="N92" s="129"/>
      <c r="O92" s="60"/>
      <c r="P92" s="60"/>
      <c r="Q92" s="60"/>
      <c r="R92" s="60"/>
      <c r="S92" s="1232" t="s">
        <v>1</v>
      </c>
      <c r="T92" s="1232"/>
      <c r="U92" s="1232"/>
      <c r="V92" s="1232"/>
      <c r="W92" s="1232"/>
      <c r="X92" s="1232"/>
      <c r="Y92" s="1232"/>
      <c r="Z92" s="75"/>
      <c r="AB92" s="145"/>
    </row>
    <row r="93" spans="2:26" ht="15.75">
      <c r="B93" s="214"/>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4"/>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4"/>
      <c r="C95" s="61"/>
      <c r="D95" s="77"/>
      <c r="E95" s="77"/>
      <c r="F95" s="60"/>
      <c r="G95" s="60"/>
      <c r="H95" s="60"/>
      <c r="I95" s="60"/>
      <c r="J95" s="130"/>
      <c r="K95" s="130"/>
      <c r="L95" s="130"/>
      <c r="M95" s="130"/>
      <c r="N95" s="130"/>
      <c r="O95" s="60"/>
      <c r="P95" s="60"/>
      <c r="Q95" s="60"/>
      <c r="R95" s="60"/>
      <c r="Z95" s="60"/>
    </row>
    <row r="96" spans="7:25" ht="15.75">
      <c r="G96" s="1225" t="s">
        <v>133</v>
      </c>
      <c r="H96" s="1225"/>
      <c r="I96" s="1225"/>
      <c r="J96" s="1225"/>
      <c r="K96" s="1225"/>
      <c r="L96" s="1225"/>
      <c r="M96" s="1225"/>
      <c r="S96" s="1226" t="s">
        <v>73</v>
      </c>
      <c r="T96" s="1226"/>
      <c r="U96" s="1226"/>
      <c r="V96" s="1226"/>
      <c r="W96" s="1226"/>
      <c r="X96" s="1226"/>
      <c r="Y96" s="1226"/>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233" t="s">
        <v>0</v>
      </c>
      <c r="B1" s="1233"/>
      <c r="C1" s="1233"/>
      <c r="D1" s="1233"/>
      <c r="E1" s="1234" t="s">
        <v>89</v>
      </c>
      <c r="F1" s="1234"/>
      <c r="G1" s="1234"/>
      <c r="H1" s="1234"/>
      <c r="I1" s="1234"/>
      <c r="J1" s="1234"/>
      <c r="K1" s="1234"/>
      <c r="L1" s="1234"/>
      <c r="M1" s="1234"/>
      <c r="N1" s="1234"/>
      <c r="O1" s="1234"/>
      <c r="P1" s="1234"/>
      <c r="Q1" s="1234"/>
      <c r="R1" s="1234"/>
      <c r="S1" s="1234"/>
      <c r="T1" s="1234"/>
      <c r="U1" s="1234"/>
      <c r="V1" s="1234"/>
      <c r="W1" s="1234"/>
      <c r="X1" s="1234"/>
      <c r="Y1" s="1234"/>
      <c r="Z1" s="1234"/>
      <c r="AB1" s="142"/>
    </row>
    <row r="2" spans="1:28" s="17" customFormat="1" ht="16.5" customHeight="1">
      <c r="A2" s="1197" t="s">
        <v>74</v>
      </c>
      <c r="B2" s="1197"/>
      <c r="C2" s="1197"/>
      <c r="D2" s="1197"/>
      <c r="E2" s="1234" t="s">
        <v>222</v>
      </c>
      <c r="F2" s="1234"/>
      <c r="G2" s="1234"/>
      <c r="H2" s="1234"/>
      <c r="I2" s="1234"/>
      <c r="J2" s="1234"/>
      <c r="K2" s="1234"/>
      <c r="L2" s="1234"/>
      <c r="M2" s="1234"/>
      <c r="N2" s="1234"/>
      <c r="O2" s="1234"/>
      <c r="P2" s="1234"/>
      <c r="Q2" s="1234"/>
      <c r="R2" s="1234"/>
      <c r="S2" s="1234"/>
      <c r="T2" s="1234"/>
      <c r="U2" s="1234"/>
      <c r="V2" s="1234"/>
      <c r="W2" s="1234"/>
      <c r="X2" s="1234"/>
      <c r="Y2" s="1234"/>
      <c r="Z2" s="1234"/>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235" t="s">
        <v>117</v>
      </c>
      <c r="B5" s="1238" t="s">
        <v>65</v>
      </c>
      <c r="C5" s="1227" t="s">
        <v>66</v>
      </c>
      <c r="D5" s="1228"/>
      <c r="E5" s="1228"/>
      <c r="F5" s="1228"/>
      <c r="G5" s="1228"/>
      <c r="H5" s="1228"/>
      <c r="I5" s="1228"/>
      <c r="J5" s="1228"/>
      <c r="K5" s="1228"/>
      <c r="L5" s="1228"/>
      <c r="M5" s="1228"/>
      <c r="N5" s="1228"/>
      <c r="O5" s="1228"/>
      <c r="P5" s="1228"/>
      <c r="Q5" s="1228"/>
      <c r="R5" s="1228"/>
      <c r="S5" s="1228"/>
      <c r="T5" s="1228"/>
      <c r="U5" s="1228"/>
      <c r="V5" s="1228"/>
      <c r="W5" s="1228"/>
      <c r="X5" s="1228"/>
      <c r="Y5" s="1228"/>
      <c r="Z5" s="1229"/>
      <c r="AB5" s="143"/>
    </row>
    <row r="6" spans="1:28" s="27" customFormat="1" ht="28.5" customHeight="1">
      <c r="A6" s="1236"/>
      <c r="B6" s="1239"/>
      <c r="C6" s="1231" t="s">
        <v>67</v>
      </c>
      <c r="D6" s="1231"/>
      <c r="E6" s="1231"/>
      <c r="F6" s="1241" t="s">
        <v>155</v>
      </c>
      <c r="G6" s="1242"/>
      <c r="H6" s="1241" t="s">
        <v>151</v>
      </c>
      <c r="I6" s="1242"/>
      <c r="J6" s="1242"/>
      <c r="K6" s="1242"/>
      <c r="L6" s="1241" t="s">
        <v>152</v>
      </c>
      <c r="M6" s="1242"/>
      <c r="N6" s="1242"/>
      <c r="O6" s="1243"/>
      <c r="P6" s="1241" t="s">
        <v>153</v>
      </c>
      <c r="Q6" s="1242"/>
      <c r="R6" s="1242"/>
      <c r="S6" s="1243"/>
      <c r="T6" s="1241" t="s">
        <v>154</v>
      </c>
      <c r="U6" s="1242"/>
      <c r="V6" s="1242"/>
      <c r="W6" s="1242"/>
      <c r="X6" s="1243"/>
      <c r="Y6" s="1241" t="s">
        <v>156</v>
      </c>
      <c r="Z6" s="1245"/>
      <c r="AB6" s="142"/>
    </row>
    <row r="7" spans="1:28" s="26" customFormat="1" ht="29.25" customHeight="1">
      <c r="A7" s="1236"/>
      <c r="B7" s="1239"/>
      <c r="C7" s="1231" t="s">
        <v>68</v>
      </c>
      <c r="D7" s="1231"/>
      <c r="E7" s="1231"/>
      <c r="F7" s="157" t="s">
        <v>277</v>
      </c>
      <c r="G7" s="157" t="s">
        <v>278</v>
      </c>
      <c r="H7" s="216" t="s">
        <v>279</v>
      </c>
      <c r="I7" s="160" t="s">
        <v>280</v>
      </c>
      <c r="J7" s="160"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5" t="s">
        <v>297</v>
      </c>
      <c r="AA7" s="154"/>
      <c r="AB7" s="32"/>
    </row>
    <row r="8" spans="1:30" s="26" customFormat="1" ht="25.5" customHeight="1" thickBot="1">
      <c r="A8" s="1237"/>
      <c r="B8" s="1240"/>
      <c r="C8" s="231" t="s">
        <v>8</v>
      </c>
      <c r="D8" s="231" t="s">
        <v>9</v>
      </c>
      <c r="E8" s="309"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131</v>
      </c>
      <c r="AD8" s="140" t="s">
        <v>132</v>
      </c>
    </row>
    <row r="9" spans="1:30" s="140" customFormat="1" ht="9">
      <c r="A9" s="163">
        <v>1</v>
      </c>
      <c r="B9" s="233" t="s">
        <v>73</v>
      </c>
      <c r="C9" s="15" t="s">
        <v>298</v>
      </c>
      <c r="D9" s="40" t="s">
        <v>145</v>
      </c>
      <c r="E9" s="220" t="e">
        <f>VLOOKUP(D9,'DANH SACH H'!$A$2:$A$5,2,0)</f>
        <v>#N/A</v>
      </c>
      <c r="F9" s="220">
        <v>8</v>
      </c>
      <c r="G9" s="220">
        <v>8</v>
      </c>
      <c r="H9" s="220">
        <v>8</v>
      </c>
      <c r="I9" s="220">
        <v>8</v>
      </c>
      <c r="J9" s="220">
        <v>8</v>
      </c>
      <c r="K9" s="220">
        <v>5</v>
      </c>
      <c r="L9" s="220"/>
      <c r="M9" s="220"/>
      <c r="N9" s="220"/>
      <c r="O9" s="220"/>
      <c r="P9" s="220"/>
      <c r="Q9" s="220"/>
      <c r="R9" s="220"/>
      <c r="S9" s="220"/>
      <c r="T9" s="220"/>
      <c r="U9" s="220"/>
      <c r="V9" s="220"/>
      <c r="W9" s="220"/>
      <c r="X9" s="220"/>
      <c r="Y9" s="220"/>
      <c r="Z9" s="236"/>
      <c r="AA9" s="208">
        <f aca="true" t="shared" si="0" ref="AA9:AA42">SUM(F9:Y9)</f>
        <v>45</v>
      </c>
      <c r="AB9" s="208">
        <v>45</v>
      </c>
      <c r="AC9" s="140">
        <v>6</v>
      </c>
      <c r="AD9" s="140">
        <v>39</v>
      </c>
    </row>
    <row r="10" spans="1:30" s="140" customFormat="1" ht="9.75" thickBot="1">
      <c r="A10" s="135">
        <v>2</v>
      </c>
      <c r="B10" s="123" t="s">
        <v>71</v>
      </c>
      <c r="C10" s="15" t="s">
        <v>299</v>
      </c>
      <c r="D10" s="16" t="s">
        <v>145</v>
      </c>
      <c r="E10" s="167" t="e">
        <f>VLOOKUP(D10,'DANH SACH H'!$A$2:$A$5,2,0)</f>
        <v>#N/A</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1"/>
      <c r="AA10" s="208">
        <f t="shared" si="0"/>
        <v>60</v>
      </c>
      <c r="AB10" s="208">
        <v>75</v>
      </c>
      <c r="AC10" s="140">
        <v>8</v>
      </c>
      <c r="AD10" s="140">
        <v>52</v>
      </c>
    </row>
    <row r="11" spans="1:30" s="140" customFormat="1" ht="9">
      <c r="A11" s="135">
        <v>3</v>
      </c>
      <c r="B11" s="123" t="s">
        <v>73</v>
      </c>
      <c r="C11" s="15" t="s">
        <v>300</v>
      </c>
      <c r="D11" s="16" t="s">
        <v>145</v>
      </c>
      <c r="E11" s="167" t="e">
        <f>VLOOKUP(D11,'DANH SACH H'!$A$2:$A$5,2,0)</f>
        <v>#N/A</v>
      </c>
      <c r="F11" s="220">
        <v>8</v>
      </c>
      <c r="G11" s="220">
        <v>8</v>
      </c>
      <c r="H11" s="220">
        <v>8</v>
      </c>
      <c r="I11" s="220">
        <v>8</v>
      </c>
      <c r="J11" s="220">
        <v>8</v>
      </c>
      <c r="K11" s="220">
        <v>5</v>
      </c>
      <c r="L11" s="167"/>
      <c r="M11" s="167"/>
      <c r="N11" s="167"/>
      <c r="O11" s="167"/>
      <c r="P11" s="167"/>
      <c r="Q11" s="167"/>
      <c r="R11" s="167"/>
      <c r="S11" s="167"/>
      <c r="T11" s="167"/>
      <c r="U11" s="167"/>
      <c r="V11" s="167"/>
      <c r="W11" s="167"/>
      <c r="X11" s="167"/>
      <c r="Y11" s="167"/>
      <c r="Z11" s="221"/>
      <c r="AA11" s="208">
        <f t="shared" si="0"/>
        <v>45</v>
      </c>
      <c r="AB11" s="208">
        <v>120</v>
      </c>
      <c r="AC11" s="140">
        <v>6</v>
      </c>
      <c r="AD11" s="140">
        <v>39</v>
      </c>
    </row>
    <row r="12" spans="1:30" s="140" customFormat="1" ht="9">
      <c r="A12" s="135">
        <v>1</v>
      </c>
      <c r="B12" s="136" t="s">
        <v>130</v>
      </c>
      <c r="C12" s="15" t="s">
        <v>303</v>
      </c>
      <c r="D12" s="16" t="s">
        <v>223</v>
      </c>
      <c r="E12" s="167" t="e">
        <f>VLOOKUP(D12,'DANH SACH H'!$A$2:$A$5,2,0)</f>
        <v>#N/A</v>
      </c>
      <c r="F12" s="167">
        <v>4</v>
      </c>
      <c r="G12" s="167">
        <v>4</v>
      </c>
      <c r="H12" s="167">
        <v>4</v>
      </c>
      <c r="I12" s="167">
        <v>4</v>
      </c>
      <c r="J12" s="167">
        <v>4</v>
      </c>
      <c r="K12" s="167">
        <v>4</v>
      </c>
      <c r="L12" s="167">
        <v>4</v>
      </c>
      <c r="M12" s="167">
        <v>4</v>
      </c>
      <c r="N12" s="167">
        <v>4</v>
      </c>
      <c r="O12" s="167">
        <v>4</v>
      </c>
      <c r="P12" s="167">
        <v>4</v>
      </c>
      <c r="Q12" s="167">
        <v>1</v>
      </c>
      <c r="R12" s="167"/>
      <c r="S12" s="167"/>
      <c r="T12" s="167"/>
      <c r="U12" s="167"/>
      <c r="V12" s="167"/>
      <c r="W12" s="167"/>
      <c r="X12" s="167"/>
      <c r="Y12" s="167"/>
      <c r="Z12" s="221"/>
      <c r="AA12" s="126">
        <f t="shared" si="0"/>
        <v>45</v>
      </c>
      <c r="AB12" s="208">
        <v>45</v>
      </c>
      <c r="AC12" s="140">
        <v>20</v>
      </c>
      <c r="AD12" s="140">
        <v>25</v>
      </c>
    </row>
    <row r="13" spans="1:30" s="140" customFormat="1" ht="9">
      <c r="A13" s="135">
        <v>1</v>
      </c>
      <c r="B13" s="136" t="s">
        <v>130</v>
      </c>
      <c r="C13" s="225" t="s">
        <v>308</v>
      </c>
      <c r="D13" s="16" t="s">
        <v>216</v>
      </c>
      <c r="E13" s="167" t="e">
        <f>VLOOKUP(D13,'DANH SACH H'!$A$2:$A$5,2,0)</f>
        <v>#REF!</v>
      </c>
      <c r="F13" s="167">
        <v>3</v>
      </c>
      <c r="G13" s="167">
        <v>3</v>
      </c>
      <c r="H13" s="167">
        <v>3</v>
      </c>
      <c r="I13" s="167">
        <v>3</v>
      </c>
      <c r="J13" s="167">
        <v>3</v>
      </c>
      <c r="K13" s="167">
        <v>3</v>
      </c>
      <c r="L13" s="167">
        <v>3</v>
      </c>
      <c r="M13" s="167">
        <v>3</v>
      </c>
      <c r="N13" s="167">
        <v>3</v>
      </c>
      <c r="O13" s="167">
        <v>3</v>
      </c>
      <c r="P13" s="167"/>
      <c r="Q13" s="167"/>
      <c r="R13" s="167"/>
      <c r="S13" s="167"/>
      <c r="T13" s="167"/>
      <c r="U13" s="167"/>
      <c r="V13" s="167"/>
      <c r="W13" s="167"/>
      <c r="X13" s="167"/>
      <c r="Y13" s="167"/>
      <c r="Z13" s="221"/>
      <c r="AA13" s="208">
        <f t="shared" si="0"/>
        <v>30</v>
      </c>
      <c r="AB13" s="208">
        <v>30</v>
      </c>
      <c r="AC13" s="140">
        <v>28</v>
      </c>
      <c r="AD13" s="140">
        <v>2</v>
      </c>
    </row>
    <row r="14" spans="1:30" s="140" customFormat="1" ht="9.75" thickBot="1">
      <c r="A14" s="210">
        <v>3</v>
      </c>
      <c r="B14" s="344" t="s">
        <v>130</v>
      </c>
      <c r="C14" s="327" t="s">
        <v>308</v>
      </c>
      <c r="D14" s="125" t="s">
        <v>214</v>
      </c>
      <c r="E14" s="118" t="e">
        <f>VLOOKUP(D14,'DANH SACH H'!$A$2:$A$5,2,0)</f>
        <v>#N/A</v>
      </c>
      <c r="F14" s="222">
        <v>3</v>
      </c>
      <c r="G14" s="222">
        <v>3</v>
      </c>
      <c r="H14" s="222">
        <v>3</v>
      </c>
      <c r="I14" s="222">
        <v>3</v>
      </c>
      <c r="J14" s="222">
        <v>3</v>
      </c>
      <c r="K14" s="222">
        <v>3</v>
      </c>
      <c r="L14" s="222">
        <v>3</v>
      </c>
      <c r="M14" s="222">
        <v>3</v>
      </c>
      <c r="N14" s="222">
        <v>3</v>
      </c>
      <c r="O14" s="222">
        <v>3</v>
      </c>
      <c r="P14" s="222"/>
      <c r="Q14" s="222"/>
      <c r="R14" s="222"/>
      <c r="S14" s="222"/>
      <c r="T14" s="222"/>
      <c r="U14" s="222"/>
      <c r="V14" s="222"/>
      <c r="W14" s="222"/>
      <c r="X14" s="222"/>
      <c r="Y14" s="222"/>
      <c r="Z14" s="223"/>
      <c r="AA14" s="208">
        <f t="shared" si="0"/>
        <v>30</v>
      </c>
      <c r="AB14" s="208">
        <v>30</v>
      </c>
      <c r="AC14" s="140">
        <v>28</v>
      </c>
      <c r="AD14" s="140">
        <v>2</v>
      </c>
    </row>
    <row r="15" spans="1:30" s="140" customFormat="1" ht="9">
      <c r="A15" s="163">
        <v>1</v>
      </c>
      <c r="B15" s="232" t="s">
        <v>130</v>
      </c>
      <c r="C15" s="225" t="s">
        <v>308</v>
      </c>
      <c r="D15" s="40" t="s">
        <v>215</v>
      </c>
      <c r="E15" s="220" t="e">
        <f>VLOOKUP(D15,'DANH SACH H'!$A$2:$A$5,2,0)</f>
        <v>#REF!</v>
      </c>
      <c r="F15" s="220">
        <v>3</v>
      </c>
      <c r="G15" s="220">
        <v>3</v>
      </c>
      <c r="H15" s="220">
        <v>3</v>
      </c>
      <c r="I15" s="220">
        <v>3</v>
      </c>
      <c r="J15" s="220">
        <v>3</v>
      </c>
      <c r="K15" s="220">
        <v>3</v>
      </c>
      <c r="L15" s="220">
        <v>3</v>
      </c>
      <c r="M15" s="220">
        <v>3</v>
      </c>
      <c r="N15" s="220">
        <v>3</v>
      </c>
      <c r="O15" s="220">
        <v>3</v>
      </c>
      <c r="P15" s="220"/>
      <c r="Q15" s="220"/>
      <c r="R15" s="220"/>
      <c r="S15" s="220"/>
      <c r="T15" s="220"/>
      <c r="U15" s="220"/>
      <c r="V15" s="220"/>
      <c r="W15" s="220"/>
      <c r="X15" s="220"/>
      <c r="Y15" s="220"/>
      <c r="Z15" s="220"/>
      <c r="AA15" s="242">
        <f t="shared" si="0"/>
        <v>30</v>
      </c>
      <c r="AB15" s="208">
        <v>30</v>
      </c>
      <c r="AC15" s="140">
        <v>28</v>
      </c>
      <c r="AD15" s="140">
        <v>2</v>
      </c>
    </row>
    <row r="16" spans="1:30" s="140" customFormat="1" ht="9">
      <c r="A16" s="135"/>
      <c r="B16" s="136" t="s">
        <v>130</v>
      </c>
      <c r="C16" s="225" t="s">
        <v>323</v>
      </c>
      <c r="D16" s="16" t="s">
        <v>245</v>
      </c>
      <c r="E16" s="167" t="e">
        <f>VLOOKUP(D16,'DANH SACH H'!$A$2:$A$6,2,0)</f>
        <v>#REF!</v>
      </c>
      <c r="F16" s="167">
        <v>8</v>
      </c>
      <c r="G16" s="167">
        <v>8</v>
      </c>
      <c r="H16" s="167">
        <v>8</v>
      </c>
      <c r="I16" s="167">
        <v>8</v>
      </c>
      <c r="J16" s="167">
        <v>8</v>
      </c>
      <c r="K16" s="167">
        <v>8</v>
      </c>
      <c r="L16" s="167">
        <v>8</v>
      </c>
      <c r="M16" s="167">
        <v>8</v>
      </c>
      <c r="N16" s="167">
        <v>8</v>
      </c>
      <c r="O16" s="167">
        <v>8</v>
      </c>
      <c r="P16" s="167">
        <v>8</v>
      </c>
      <c r="Q16" s="167">
        <v>2</v>
      </c>
      <c r="R16" s="167"/>
      <c r="S16" s="167"/>
      <c r="T16" s="167"/>
      <c r="U16" s="167"/>
      <c r="V16" s="167"/>
      <c r="W16" s="167"/>
      <c r="X16" s="167"/>
      <c r="Y16" s="167"/>
      <c r="Z16" s="167"/>
      <c r="AA16" s="244">
        <f t="shared" si="0"/>
        <v>90</v>
      </c>
      <c r="AB16" s="208">
        <v>90</v>
      </c>
      <c r="AC16" s="140">
        <v>19</v>
      </c>
      <c r="AD16" s="140">
        <v>71</v>
      </c>
    </row>
    <row r="17" spans="1:28" s="140" customFormat="1" ht="9">
      <c r="A17" s="135">
        <v>9</v>
      </c>
      <c r="B17" s="136" t="s">
        <v>130</v>
      </c>
      <c r="C17" s="225" t="s">
        <v>124</v>
      </c>
      <c r="D17" s="16" t="s">
        <v>248</v>
      </c>
      <c r="E17" s="167" t="e">
        <f>VLOOKUP(D17,'DANH SACH H'!$A$2:$A$7,2,0)</f>
        <v>#N/A</v>
      </c>
      <c r="F17" s="167"/>
      <c r="G17" s="167"/>
      <c r="H17" s="167"/>
      <c r="I17" s="167"/>
      <c r="J17" s="167"/>
      <c r="K17" s="167"/>
      <c r="L17" s="167"/>
      <c r="M17" s="167"/>
      <c r="N17" s="167"/>
      <c r="O17" s="167"/>
      <c r="P17" s="167"/>
      <c r="Q17" s="167"/>
      <c r="R17" s="167"/>
      <c r="S17" s="167"/>
      <c r="T17" s="167"/>
      <c r="U17" s="167"/>
      <c r="V17" s="167"/>
      <c r="W17" s="167"/>
      <c r="X17" s="167"/>
      <c r="Y17" s="167"/>
      <c r="Z17" s="167"/>
      <c r="AA17" s="244">
        <f t="shared" si="0"/>
        <v>0</v>
      </c>
      <c r="AB17" s="208"/>
    </row>
    <row r="18" spans="1:30" s="140" customFormat="1" ht="9">
      <c r="A18" s="135">
        <v>2</v>
      </c>
      <c r="B18" s="123" t="s">
        <v>138</v>
      </c>
      <c r="C18" s="15" t="s">
        <v>304</v>
      </c>
      <c r="D18" s="16" t="s">
        <v>223</v>
      </c>
      <c r="E18" s="167" t="e">
        <f>VLOOKUP(D18,'DANH SACH H'!$A$2:$A$5,2,0)</f>
        <v>#N/A</v>
      </c>
      <c r="F18" s="167">
        <v>8</v>
      </c>
      <c r="G18" s="167">
        <v>8</v>
      </c>
      <c r="H18" s="167">
        <v>8</v>
      </c>
      <c r="I18" s="167">
        <v>8</v>
      </c>
      <c r="J18" s="167">
        <v>8</v>
      </c>
      <c r="K18" s="167">
        <v>8</v>
      </c>
      <c r="L18" s="167">
        <v>8</v>
      </c>
      <c r="M18" s="167">
        <v>8</v>
      </c>
      <c r="N18" s="167">
        <v>8</v>
      </c>
      <c r="O18" s="167">
        <v>8</v>
      </c>
      <c r="P18" s="167">
        <v>8</v>
      </c>
      <c r="Q18" s="167">
        <v>2</v>
      </c>
      <c r="R18" s="167"/>
      <c r="S18" s="167"/>
      <c r="T18" s="167"/>
      <c r="U18" s="167"/>
      <c r="V18" s="167"/>
      <c r="W18" s="167"/>
      <c r="X18" s="167"/>
      <c r="Y18" s="167"/>
      <c r="Z18" s="167"/>
      <c r="AA18" s="244">
        <f t="shared" si="0"/>
        <v>90</v>
      </c>
      <c r="AB18" s="208">
        <v>90</v>
      </c>
      <c r="AC18" s="140">
        <v>40</v>
      </c>
      <c r="AD18" s="140">
        <v>50</v>
      </c>
    </row>
    <row r="19" spans="1:28" s="140" customFormat="1" ht="9">
      <c r="A19" s="135">
        <v>7</v>
      </c>
      <c r="B19" s="136" t="s">
        <v>138</v>
      </c>
      <c r="C19" s="225" t="s">
        <v>142</v>
      </c>
      <c r="D19" s="16" t="s">
        <v>216</v>
      </c>
      <c r="E19" s="167" t="e">
        <f>VLOOKUP(D19,'DANH SACH H'!$A$2:$A$5,2,0)</f>
        <v>#REF!</v>
      </c>
      <c r="F19" s="167"/>
      <c r="G19" s="167"/>
      <c r="H19" s="167"/>
      <c r="I19" s="167"/>
      <c r="J19" s="167"/>
      <c r="K19" s="167"/>
      <c r="L19" s="167"/>
      <c r="M19" s="167"/>
      <c r="N19" s="167"/>
      <c r="O19" s="167"/>
      <c r="P19" s="167"/>
      <c r="Q19" s="167"/>
      <c r="R19" s="167"/>
      <c r="S19" s="167"/>
      <c r="T19" s="167"/>
      <c r="U19" s="167"/>
      <c r="V19" s="167"/>
      <c r="W19" s="167"/>
      <c r="X19" s="167"/>
      <c r="Y19" s="167"/>
      <c r="Z19" s="167"/>
      <c r="AA19" s="244">
        <f t="shared" si="0"/>
        <v>0</v>
      </c>
      <c r="AB19" s="208"/>
    </row>
    <row r="20" spans="1:28" s="140" customFormat="1" ht="13.5" customHeight="1" thickBot="1">
      <c r="A20" s="219">
        <v>8</v>
      </c>
      <c r="B20" s="250"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5">
        <f t="shared" si="0"/>
        <v>0</v>
      </c>
      <c r="AB20" s="208"/>
    </row>
    <row r="21" spans="1:28" s="140" customFormat="1" ht="9">
      <c r="A21" s="163">
        <v>9</v>
      </c>
      <c r="B21" s="232" t="s">
        <v>138</v>
      </c>
      <c r="C21" s="225" t="s">
        <v>144</v>
      </c>
      <c r="D21" s="40" t="s">
        <v>216</v>
      </c>
      <c r="E21" s="220" t="e">
        <f>VLOOKUP(D21,'DANH SACH H'!$A$2:$A$5,2,0)</f>
        <v>#REF!</v>
      </c>
      <c r="F21" s="220"/>
      <c r="G21" s="220"/>
      <c r="H21" s="220"/>
      <c r="I21" s="220"/>
      <c r="J21" s="220"/>
      <c r="K21" s="220"/>
      <c r="L21" s="220"/>
      <c r="M21" s="220"/>
      <c r="N21" s="220"/>
      <c r="O21" s="220"/>
      <c r="P21" s="220"/>
      <c r="Q21" s="220"/>
      <c r="R21" s="220"/>
      <c r="S21" s="220"/>
      <c r="T21" s="220"/>
      <c r="U21" s="220"/>
      <c r="V21" s="220"/>
      <c r="W21" s="220"/>
      <c r="X21" s="220"/>
      <c r="Y21" s="220"/>
      <c r="Z21" s="236"/>
      <c r="AA21" s="208">
        <f t="shared" si="0"/>
        <v>0</v>
      </c>
      <c r="AB21" s="208"/>
    </row>
    <row r="22" spans="1:28" s="140" customFormat="1" ht="9">
      <c r="A22" s="135">
        <v>10</v>
      </c>
      <c r="B22" s="136" t="s">
        <v>138</v>
      </c>
      <c r="C22" s="225" t="s">
        <v>150</v>
      </c>
      <c r="D22" s="16" t="s">
        <v>216</v>
      </c>
      <c r="E22" s="167" t="e">
        <f>VLOOKUP(D22,'DANH SACH H'!$A$2:$A$5,2,0)</f>
        <v>#REF!</v>
      </c>
      <c r="F22" s="167"/>
      <c r="G22" s="167"/>
      <c r="H22" s="167"/>
      <c r="I22" s="167"/>
      <c r="J22" s="167"/>
      <c r="K22" s="167"/>
      <c r="L22" s="167"/>
      <c r="M22" s="167"/>
      <c r="N22" s="169"/>
      <c r="O22" s="167"/>
      <c r="P22" s="167"/>
      <c r="Q22" s="167"/>
      <c r="R22" s="167"/>
      <c r="S22" s="167"/>
      <c r="T22" s="167"/>
      <c r="U22" s="167"/>
      <c r="V22" s="167"/>
      <c r="W22" s="167"/>
      <c r="X22" s="167"/>
      <c r="Y22" s="167"/>
      <c r="Z22" s="221"/>
      <c r="AA22" s="208">
        <f t="shared" si="0"/>
        <v>0</v>
      </c>
      <c r="AB22" s="208"/>
    </row>
    <row r="23" spans="1:28" s="140" customFormat="1" ht="9">
      <c r="A23" s="135">
        <v>2</v>
      </c>
      <c r="B23" s="152" t="s">
        <v>138</v>
      </c>
      <c r="C23" s="225" t="s">
        <v>235</v>
      </c>
      <c r="D23" s="16" t="s">
        <v>214</v>
      </c>
      <c r="E23" s="167" t="e">
        <f>VLOOKUP(D23,'DANH SACH H'!$A$2:$A$5,2,0)</f>
        <v>#N/A</v>
      </c>
      <c r="F23" s="167"/>
      <c r="G23" s="167"/>
      <c r="H23" s="167"/>
      <c r="I23" s="167"/>
      <c r="J23" s="167"/>
      <c r="K23" s="167"/>
      <c r="L23" s="167"/>
      <c r="M23" s="167"/>
      <c r="N23" s="167"/>
      <c r="O23" s="167"/>
      <c r="P23" s="167"/>
      <c r="Q23" s="167"/>
      <c r="R23" s="167"/>
      <c r="S23" s="167"/>
      <c r="T23" s="167"/>
      <c r="U23" s="167"/>
      <c r="V23" s="167"/>
      <c r="W23" s="167"/>
      <c r="X23" s="167"/>
      <c r="Y23" s="167"/>
      <c r="Z23" s="221"/>
      <c r="AA23" s="208">
        <f t="shared" si="0"/>
        <v>0</v>
      </c>
      <c r="AB23" s="208">
        <v>60</v>
      </c>
    </row>
    <row r="24" spans="1:28" s="140" customFormat="1" ht="9">
      <c r="A24" s="135">
        <v>6</v>
      </c>
      <c r="B24" s="136" t="s">
        <v>138</v>
      </c>
      <c r="C24" s="225" t="s">
        <v>142</v>
      </c>
      <c r="D24" s="16" t="s">
        <v>217</v>
      </c>
      <c r="E24" s="167" t="e">
        <f>VLOOKUP(D24,'DANH SACH H'!$A$2:$A$5,2,0)</f>
        <v>#REF!</v>
      </c>
      <c r="F24" s="167"/>
      <c r="G24" s="167"/>
      <c r="H24" s="167"/>
      <c r="I24" s="167"/>
      <c r="J24" s="167"/>
      <c r="K24" s="167"/>
      <c r="L24" s="167"/>
      <c r="M24" s="167"/>
      <c r="N24" s="167"/>
      <c r="O24" s="167"/>
      <c r="P24" s="167"/>
      <c r="Q24" s="167"/>
      <c r="R24" s="167"/>
      <c r="S24" s="167"/>
      <c r="T24" s="167"/>
      <c r="U24" s="167"/>
      <c r="V24" s="167"/>
      <c r="W24" s="167"/>
      <c r="X24" s="167"/>
      <c r="Y24" s="167"/>
      <c r="Z24" s="221"/>
      <c r="AA24" s="208">
        <f t="shared" si="0"/>
        <v>0</v>
      </c>
      <c r="AB24" s="208"/>
    </row>
    <row r="25" spans="1:28" s="140" customFormat="1" ht="9">
      <c r="A25" s="135">
        <v>7</v>
      </c>
      <c r="B25" s="136" t="s">
        <v>138</v>
      </c>
      <c r="C25" s="225" t="s">
        <v>143</v>
      </c>
      <c r="D25" s="16" t="s">
        <v>217</v>
      </c>
      <c r="E25" s="167" t="e">
        <f>VLOOKUP(D25,'DANH SACH H'!$A$2:$A$5,2,0)</f>
        <v>#REF!</v>
      </c>
      <c r="F25" s="167"/>
      <c r="G25" s="167"/>
      <c r="H25" s="167"/>
      <c r="I25" s="167"/>
      <c r="J25" s="167"/>
      <c r="K25" s="167"/>
      <c r="L25" s="167"/>
      <c r="M25" s="167"/>
      <c r="N25" s="167"/>
      <c r="O25" s="167"/>
      <c r="P25" s="167"/>
      <c r="Q25" s="167"/>
      <c r="R25" s="167"/>
      <c r="S25" s="167"/>
      <c r="T25" s="167"/>
      <c r="U25" s="167"/>
      <c r="V25" s="167"/>
      <c r="W25" s="167"/>
      <c r="X25" s="167"/>
      <c r="Y25" s="167"/>
      <c r="Z25" s="221"/>
      <c r="AA25" s="208">
        <f t="shared" si="0"/>
        <v>0</v>
      </c>
      <c r="AB25" s="208"/>
    </row>
    <row r="26" spans="1:28" s="140" customFormat="1" ht="9">
      <c r="A26" s="135">
        <v>8</v>
      </c>
      <c r="B26" s="136" t="s">
        <v>138</v>
      </c>
      <c r="C26" s="225" t="s">
        <v>144</v>
      </c>
      <c r="D26" s="16" t="s">
        <v>217</v>
      </c>
      <c r="E26" s="167" t="e">
        <f>VLOOKUP(D26,'DANH SACH H'!$A$2:$A$5,2,0)</f>
        <v>#REF!</v>
      </c>
      <c r="F26" s="167"/>
      <c r="G26" s="167"/>
      <c r="H26" s="167"/>
      <c r="I26" s="167"/>
      <c r="J26" s="167"/>
      <c r="K26" s="167"/>
      <c r="L26" s="167"/>
      <c r="M26" s="167"/>
      <c r="N26" s="167"/>
      <c r="O26" s="167"/>
      <c r="P26" s="167"/>
      <c r="Q26" s="167"/>
      <c r="R26" s="167"/>
      <c r="S26" s="167"/>
      <c r="T26" s="167"/>
      <c r="U26" s="167"/>
      <c r="V26" s="167"/>
      <c r="W26" s="167"/>
      <c r="X26" s="167"/>
      <c r="Y26" s="167"/>
      <c r="Z26" s="221"/>
      <c r="AA26" s="208">
        <f t="shared" si="0"/>
        <v>0</v>
      </c>
      <c r="AB26" s="208"/>
    </row>
    <row r="27" spans="1:28" s="140" customFormat="1" ht="9">
      <c r="A27" s="135">
        <v>9</v>
      </c>
      <c r="B27" s="136" t="s">
        <v>138</v>
      </c>
      <c r="C27" s="225" t="s">
        <v>150</v>
      </c>
      <c r="D27" s="16" t="s">
        <v>217</v>
      </c>
      <c r="E27" s="167" t="e">
        <f>VLOOKUP(D27,'DANH SACH H'!$A$2:$A$5,2,0)</f>
        <v>#REF!</v>
      </c>
      <c r="F27" s="167"/>
      <c r="G27" s="167"/>
      <c r="H27" s="167"/>
      <c r="I27" s="167"/>
      <c r="J27" s="167"/>
      <c r="K27" s="167"/>
      <c r="L27" s="167"/>
      <c r="M27" s="167"/>
      <c r="N27" s="167"/>
      <c r="O27" s="167"/>
      <c r="P27" s="167"/>
      <c r="Q27" s="167"/>
      <c r="R27" s="167"/>
      <c r="S27" s="167"/>
      <c r="T27" s="167"/>
      <c r="U27" s="167"/>
      <c r="V27" s="167"/>
      <c r="W27" s="167"/>
      <c r="X27" s="167"/>
      <c r="Y27" s="167"/>
      <c r="Z27" s="221"/>
      <c r="AA27" s="208">
        <f t="shared" si="0"/>
        <v>0</v>
      </c>
      <c r="AB27" s="208"/>
    </row>
    <row r="28" spans="1:28" s="140" customFormat="1" ht="9.75" thickBot="1">
      <c r="A28" s="219">
        <v>5</v>
      </c>
      <c r="B28" s="250"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4"/>
      <c r="AA28" s="208">
        <f t="shared" si="0"/>
        <v>0</v>
      </c>
      <c r="AB28" s="208"/>
    </row>
    <row r="29" spans="1:28" s="140" customFormat="1" ht="9">
      <c r="A29" s="163">
        <v>6</v>
      </c>
      <c r="B29" s="232" t="s">
        <v>138</v>
      </c>
      <c r="C29" s="235" t="s">
        <v>143</v>
      </c>
      <c r="D29" s="40" t="s">
        <v>215</v>
      </c>
      <c r="E29" s="220" t="e">
        <f>VLOOKUP(D29,'DANH SACH H'!$A$2:$A$5,2,0)</f>
        <v>#REF!</v>
      </c>
      <c r="F29" s="220"/>
      <c r="G29" s="220"/>
      <c r="H29" s="220"/>
      <c r="I29" s="220"/>
      <c r="J29" s="220"/>
      <c r="K29" s="220"/>
      <c r="L29" s="220"/>
      <c r="M29" s="220"/>
      <c r="N29" s="220"/>
      <c r="O29" s="220"/>
      <c r="P29" s="220"/>
      <c r="Q29" s="220"/>
      <c r="R29" s="220"/>
      <c r="S29" s="220"/>
      <c r="T29" s="220"/>
      <c r="U29" s="220"/>
      <c r="V29" s="220"/>
      <c r="W29" s="220"/>
      <c r="X29" s="220"/>
      <c r="Y29" s="220"/>
      <c r="Z29" s="236"/>
      <c r="AA29" s="208">
        <f t="shared" si="0"/>
        <v>0</v>
      </c>
      <c r="AB29" s="208"/>
    </row>
    <row r="30" spans="1:28" s="140" customFormat="1" ht="9">
      <c r="A30" s="135">
        <v>7</v>
      </c>
      <c r="B30" s="136" t="s">
        <v>138</v>
      </c>
      <c r="C30" s="225" t="s">
        <v>144</v>
      </c>
      <c r="D30" s="16" t="s">
        <v>215</v>
      </c>
      <c r="E30" s="167" t="e">
        <f>VLOOKUP(D30,'DANH SACH H'!$A$2:$A$5,2,0)</f>
        <v>#REF!</v>
      </c>
      <c r="F30" s="167"/>
      <c r="G30" s="167"/>
      <c r="H30" s="167"/>
      <c r="I30" s="167"/>
      <c r="J30" s="167"/>
      <c r="K30" s="167"/>
      <c r="L30" s="167"/>
      <c r="M30" s="167"/>
      <c r="N30" s="167"/>
      <c r="O30" s="167"/>
      <c r="P30" s="167"/>
      <c r="Q30" s="167"/>
      <c r="R30" s="167"/>
      <c r="S30" s="167"/>
      <c r="T30" s="167"/>
      <c r="U30" s="167"/>
      <c r="V30" s="167"/>
      <c r="W30" s="167"/>
      <c r="X30" s="167"/>
      <c r="Y30" s="167"/>
      <c r="Z30" s="221"/>
      <c r="AA30" s="208">
        <f t="shared" si="0"/>
        <v>0</v>
      </c>
      <c r="AB30" s="208"/>
    </row>
    <row r="31" spans="1:28" s="140" customFormat="1" ht="9">
      <c r="A31" s="135">
        <v>8</v>
      </c>
      <c r="B31" s="136" t="s">
        <v>138</v>
      </c>
      <c r="C31" s="225" t="s">
        <v>150</v>
      </c>
      <c r="D31" s="16" t="s">
        <v>215</v>
      </c>
      <c r="E31" s="167" t="e">
        <f>VLOOKUP(D31,'DANH SACH H'!$A$2:$A$5,2,0)</f>
        <v>#REF!</v>
      </c>
      <c r="F31" s="167"/>
      <c r="G31" s="167"/>
      <c r="H31" s="167"/>
      <c r="I31" s="167"/>
      <c r="J31" s="167"/>
      <c r="K31" s="167"/>
      <c r="L31" s="167"/>
      <c r="M31" s="167"/>
      <c r="N31" s="167"/>
      <c r="O31" s="167"/>
      <c r="P31" s="167"/>
      <c r="Q31" s="167"/>
      <c r="R31" s="167"/>
      <c r="S31" s="167"/>
      <c r="T31" s="167"/>
      <c r="U31" s="167"/>
      <c r="V31" s="167"/>
      <c r="W31" s="167"/>
      <c r="X31" s="167"/>
      <c r="Y31" s="167"/>
      <c r="Z31" s="221"/>
      <c r="AA31" s="208">
        <f t="shared" si="0"/>
        <v>0</v>
      </c>
      <c r="AB31" s="208"/>
    </row>
    <row r="32" spans="1:28" s="140" customFormat="1" ht="12.75" customHeight="1">
      <c r="A32" s="135">
        <v>1</v>
      </c>
      <c r="B32" s="136" t="s">
        <v>138</v>
      </c>
      <c r="C32" s="225" t="s">
        <v>320</v>
      </c>
      <c r="D32" s="16" t="s">
        <v>245</v>
      </c>
      <c r="E32" s="167" t="e">
        <f>VLOOKUP(D32,'DANH SACH H'!$A$2:$A$6,2,0)</f>
        <v>#REF!</v>
      </c>
      <c r="F32" s="167"/>
      <c r="G32" s="167"/>
      <c r="H32" s="167"/>
      <c r="I32" s="167"/>
      <c r="J32" s="167"/>
      <c r="K32" s="167"/>
      <c r="L32" s="167"/>
      <c r="M32" s="167"/>
      <c r="N32" s="167"/>
      <c r="O32" s="167"/>
      <c r="P32" s="167"/>
      <c r="Q32" s="167"/>
      <c r="R32" s="167"/>
      <c r="S32" s="167"/>
      <c r="T32" s="167"/>
      <c r="U32" s="167"/>
      <c r="V32" s="167"/>
      <c r="W32" s="167"/>
      <c r="X32" s="167"/>
      <c r="Y32" s="167"/>
      <c r="Z32" s="221"/>
      <c r="AA32" s="208">
        <f t="shared" si="0"/>
        <v>0</v>
      </c>
      <c r="AB32" s="208">
        <v>30</v>
      </c>
    </row>
    <row r="33" spans="1:28" s="140" customFormat="1" ht="9">
      <c r="A33" s="135">
        <v>2</v>
      </c>
      <c r="B33" s="136" t="s">
        <v>138</v>
      </c>
      <c r="C33" s="225" t="s">
        <v>314</v>
      </c>
      <c r="D33" s="16" t="s">
        <v>245</v>
      </c>
      <c r="E33" s="167" t="e">
        <f>VLOOKUP(D33,'DANH SACH H'!$A$2:$A$6,2,0)</f>
        <v>#REF!</v>
      </c>
      <c r="F33" s="167"/>
      <c r="G33" s="167"/>
      <c r="H33" s="167"/>
      <c r="I33" s="167"/>
      <c r="J33" s="169"/>
      <c r="K33" s="169"/>
      <c r="L33" s="169"/>
      <c r="M33" s="169"/>
      <c r="N33" s="169"/>
      <c r="O33" s="167"/>
      <c r="P33" s="167"/>
      <c r="Q33" s="167"/>
      <c r="R33" s="167"/>
      <c r="S33" s="167"/>
      <c r="T33" s="167"/>
      <c r="U33" s="167"/>
      <c r="V33" s="167"/>
      <c r="W33" s="167"/>
      <c r="X33" s="167"/>
      <c r="Y33" s="167"/>
      <c r="Z33" s="221"/>
      <c r="AA33" s="208">
        <f t="shared" si="0"/>
        <v>0</v>
      </c>
      <c r="AB33" s="208">
        <v>15</v>
      </c>
    </row>
    <row r="34" spans="1:28" s="140" customFormat="1" ht="12" customHeight="1" thickBot="1">
      <c r="A34" s="219">
        <v>7</v>
      </c>
      <c r="B34" s="250"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4"/>
      <c r="AA34" s="208">
        <f t="shared" si="0"/>
        <v>0</v>
      </c>
      <c r="AB34" s="208"/>
    </row>
    <row r="35" spans="1:28" s="140" customFormat="1" ht="21" customHeight="1" thickBot="1">
      <c r="A35" s="163">
        <v>8</v>
      </c>
      <c r="B35" s="232" t="s">
        <v>138</v>
      </c>
      <c r="C35" s="225" t="s">
        <v>143</v>
      </c>
      <c r="D35" s="40" t="s">
        <v>245</v>
      </c>
      <c r="E35" s="220" t="e">
        <f>VLOOKUP(D35,'DANH SACH H'!$A$2:$A$6,2,0)</f>
        <v>#REF!</v>
      </c>
      <c r="F35" s="167"/>
      <c r="G35" s="167"/>
      <c r="H35" s="167"/>
      <c r="I35" s="167"/>
      <c r="J35" s="167"/>
      <c r="K35" s="167"/>
      <c r="L35" s="167"/>
      <c r="M35" s="167"/>
      <c r="N35" s="167"/>
      <c r="O35" s="167"/>
      <c r="P35" s="220"/>
      <c r="Q35" s="220"/>
      <c r="R35" s="220"/>
      <c r="S35" s="220"/>
      <c r="T35" s="220"/>
      <c r="U35" s="220"/>
      <c r="V35" s="220"/>
      <c r="W35" s="220"/>
      <c r="X35" s="220"/>
      <c r="Y35" s="220"/>
      <c r="Z35" s="236"/>
      <c r="AA35" s="208">
        <f t="shared" si="0"/>
        <v>0</v>
      </c>
      <c r="AB35" s="208"/>
    </row>
    <row r="36" spans="1:28" s="140" customFormat="1" ht="9">
      <c r="A36" s="135">
        <v>9</v>
      </c>
      <c r="B36" s="136" t="s">
        <v>138</v>
      </c>
      <c r="C36" s="225" t="s">
        <v>144</v>
      </c>
      <c r="D36" s="40" t="s">
        <v>245</v>
      </c>
      <c r="E36" s="220" t="e">
        <f>VLOOKUP(D36,'DANH SACH H'!$A$2:$A$6,2,0)</f>
        <v>#REF!</v>
      </c>
      <c r="F36" s="167"/>
      <c r="G36" s="167"/>
      <c r="H36" s="167"/>
      <c r="I36" s="167"/>
      <c r="J36" s="167"/>
      <c r="K36" s="167"/>
      <c r="L36" s="167"/>
      <c r="M36" s="167"/>
      <c r="N36" s="167"/>
      <c r="O36" s="167"/>
      <c r="P36" s="167"/>
      <c r="Q36" s="167"/>
      <c r="R36" s="167"/>
      <c r="S36" s="167"/>
      <c r="T36" s="167"/>
      <c r="U36" s="167"/>
      <c r="V36" s="167"/>
      <c r="W36" s="167"/>
      <c r="X36" s="167"/>
      <c r="Y36" s="167"/>
      <c r="Z36" s="221"/>
      <c r="AA36" s="208">
        <f t="shared" si="0"/>
        <v>0</v>
      </c>
      <c r="AB36" s="208"/>
    </row>
    <row r="37" spans="1:28" s="140" customFormat="1" ht="9">
      <c r="A37" s="135">
        <v>10</v>
      </c>
      <c r="B37" s="136" t="s">
        <v>138</v>
      </c>
      <c r="C37" s="225" t="s">
        <v>150</v>
      </c>
      <c r="D37" s="16" t="s">
        <v>245</v>
      </c>
      <c r="E37" s="167" t="e">
        <f>VLOOKUP(D37,'DANH SACH H'!$A$2:$A$6,2,0)</f>
        <v>#REF!</v>
      </c>
      <c r="F37" s="167"/>
      <c r="G37" s="167"/>
      <c r="H37" s="167"/>
      <c r="I37" s="167"/>
      <c r="J37" s="169"/>
      <c r="K37" s="169"/>
      <c r="L37" s="169"/>
      <c r="M37" s="169"/>
      <c r="N37" s="169"/>
      <c r="O37" s="167"/>
      <c r="P37" s="167"/>
      <c r="Q37" s="167"/>
      <c r="R37" s="167"/>
      <c r="S37" s="167"/>
      <c r="T37" s="167"/>
      <c r="U37" s="167"/>
      <c r="V37" s="167"/>
      <c r="W37" s="167"/>
      <c r="X37" s="167"/>
      <c r="Y37" s="167"/>
      <c r="Z37" s="221"/>
      <c r="AA37" s="208">
        <f t="shared" si="0"/>
        <v>0</v>
      </c>
      <c r="AB37" s="208"/>
    </row>
    <row r="38" spans="1:28" s="140" customFormat="1" ht="9">
      <c r="A38" s="135">
        <v>1</v>
      </c>
      <c r="B38" s="136" t="s">
        <v>138</v>
      </c>
      <c r="C38" s="315" t="s">
        <v>313</v>
      </c>
      <c r="D38" s="16" t="s">
        <v>248</v>
      </c>
      <c r="E38" s="167" t="e">
        <f>VLOOKUP(D38,'DANH SACH H'!$A$2:$A$7,2,0)</f>
        <v>#N/A</v>
      </c>
      <c r="F38" s="167"/>
      <c r="G38" s="167"/>
      <c r="H38" s="167"/>
      <c r="I38" s="167"/>
      <c r="J38" s="167"/>
      <c r="K38" s="167"/>
      <c r="L38" s="167"/>
      <c r="M38" s="167"/>
      <c r="N38" s="167"/>
      <c r="O38" s="167"/>
      <c r="P38" s="167"/>
      <c r="Q38" s="167"/>
      <c r="R38" s="167"/>
      <c r="S38" s="167"/>
      <c r="T38" s="167"/>
      <c r="U38" s="167"/>
      <c r="V38" s="167"/>
      <c r="W38" s="167"/>
      <c r="X38" s="167"/>
      <c r="Y38" s="167"/>
      <c r="Z38" s="221"/>
      <c r="AA38" s="208">
        <f t="shared" si="0"/>
        <v>0</v>
      </c>
      <c r="AB38" s="208">
        <v>30</v>
      </c>
    </row>
    <row r="39" spans="1:28" s="140" customFormat="1" ht="9">
      <c r="A39" s="135">
        <v>2</v>
      </c>
      <c r="B39" s="136" t="s">
        <v>138</v>
      </c>
      <c r="C39" s="315" t="s">
        <v>314</v>
      </c>
      <c r="D39" s="16" t="s">
        <v>248</v>
      </c>
      <c r="E39" s="167" t="e">
        <f>VLOOKUP(D39,'DANH SACH H'!$A$2:$A$7,2,0)</f>
        <v>#N/A</v>
      </c>
      <c r="F39" s="167"/>
      <c r="G39" s="167"/>
      <c r="H39" s="167"/>
      <c r="I39" s="167"/>
      <c r="J39" s="167"/>
      <c r="K39" s="167"/>
      <c r="L39" s="167"/>
      <c r="M39" s="167"/>
      <c r="N39" s="167"/>
      <c r="O39" s="167"/>
      <c r="P39" s="167"/>
      <c r="Q39" s="167"/>
      <c r="R39" s="167"/>
      <c r="S39" s="167"/>
      <c r="T39" s="167"/>
      <c r="U39" s="167"/>
      <c r="V39" s="167"/>
      <c r="W39" s="167"/>
      <c r="X39" s="167"/>
      <c r="Y39" s="167"/>
      <c r="Z39" s="221"/>
      <c r="AA39" s="208">
        <f t="shared" si="0"/>
        <v>0</v>
      </c>
      <c r="AB39" s="208">
        <v>30</v>
      </c>
    </row>
    <row r="40" spans="1:30" s="140" customFormat="1" ht="9">
      <c r="A40" s="135">
        <v>2</v>
      </c>
      <c r="B40" s="136" t="s">
        <v>158</v>
      </c>
      <c r="C40" s="225" t="s">
        <v>309</v>
      </c>
      <c r="D40" s="16" t="s">
        <v>216</v>
      </c>
      <c r="E40" s="167" t="e">
        <f>VLOOKUP(D40,'DANH SACH H'!$A$2:$A$5,2,0)</f>
        <v>#REF!</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1"/>
      <c r="AA40" s="208">
        <f t="shared" si="0"/>
        <v>60</v>
      </c>
      <c r="AB40" s="208">
        <v>60</v>
      </c>
      <c r="AC40" s="140">
        <v>9</v>
      </c>
      <c r="AD40" s="140">
        <v>51</v>
      </c>
    </row>
    <row r="41" spans="1:28" s="140" customFormat="1" ht="9.75" thickBot="1">
      <c r="A41" s="219">
        <v>1</v>
      </c>
      <c r="B41" s="229" t="s">
        <v>158</v>
      </c>
      <c r="C41" s="329"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4"/>
      <c r="AA41" s="208">
        <f t="shared" si="0"/>
        <v>0</v>
      </c>
      <c r="AB41" s="208">
        <v>45</v>
      </c>
    </row>
    <row r="42" spans="1:30" s="140" customFormat="1" ht="19.5" customHeight="1">
      <c r="A42" s="163">
        <v>4</v>
      </c>
      <c r="B42" s="232" t="s">
        <v>158</v>
      </c>
      <c r="C42" s="225" t="s">
        <v>309</v>
      </c>
      <c r="D42" s="40" t="s">
        <v>214</v>
      </c>
      <c r="E42" s="220" t="e">
        <f>VLOOKUP(D42,'DANH SACH H'!$A$2:$A$5,2,0)</f>
        <v>#N/A</v>
      </c>
      <c r="F42" s="167"/>
      <c r="G42" s="167"/>
      <c r="H42" s="167"/>
      <c r="I42" s="167"/>
      <c r="J42" s="167"/>
      <c r="K42" s="167"/>
      <c r="L42" s="167"/>
      <c r="M42" s="167"/>
      <c r="N42" s="167"/>
      <c r="O42" s="167"/>
      <c r="P42" s="220"/>
      <c r="Q42" s="220"/>
      <c r="R42" s="220"/>
      <c r="S42" s="220"/>
      <c r="T42" s="220"/>
      <c r="U42" s="220"/>
      <c r="V42" s="220"/>
      <c r="W42" s="220"/>
      <c r="X42" s="220"/>
      <c r="Y42" s="220"/>
      <c r="Z42" s="236"/>
      <c r="AA42" s="208">
        <f t="shared" si="0"/>
        <v>0</v>
      </c>
      <c r="AB42" s="208">
        <v>60</v>
      </c>
      <c r="AC42" s="140">
        <v>9</v>
      </c>
      <c r="AD42" s="140">
        <v>51</v>
      </c>
    </row>
    <row r="43" spans="1:28" s="140" customFormat="1" ht="9">
      <c r="A43" s="135"/>
      <c r="B43" s="123" t="s">
        <v>158</v>
      </c>
      <c r="C43" s="225" t="s">
        <v>309</v>
      </c>
      <c r="D43" s="16" t="s">
        <v>217</v>
      </c>
      <c r="E43" s="167" t="e">
        <f>VLOOKUP(D43,'DANH SACH H'!$A$2:$A$5,2,0)</f>
        <v>#REF!</v>
      </c>
      <c r="F43" s="167"/>
      <c r="G43" s="167"/>
      <c r="H43" s="167"/>
      <c r="I43" s="167"/>
      <c r="J43" s="167"/>
      <c r="K43" s="167"/>
      <c r="L43" s="167"/>
      <c r="M43" s="167"/>
      <c r="N43" s="167"/>
      <c r="O43" s="167"/>
      <c r="P43" s="167"/>
      <c r="Q43" s="167"/>
      <c r="R43" s="167"/>
      <c r="S43" s="167"/>
      <c r="T43" s="167"/>
      <c r="U43" s="167"/>
      <c r="V43" s="167"/>
      <c r="W43" s="167"/>
      <c r="X43" s="167"/>
      <c r="Y43" s="167"/>
      <c r="Z43" s="221"/>
      <c r="AA43" s="208"/>
      <c r="AB43" s="208">
        <v>60</v>
      </c>
    </row>
    <row r="44" spans="1:28" s="140" customFormat="1" ht="9">
      <c r="A44" s="135">
        <v>2</v>
      </c>
      <c r="B44" s="247" t="s">
        <v>158</v>
      </c>
      <c r="C44" s="225" t="s">
        <v>309</v>
      </c>
      <c r="D44" s="16" t="s">
        <v>215</v>
      </c>
      <c r="E44" s="167" t="e">
        <f>VLOOKUP(D44,'DANH SACH H'!$A$2:$A$5,2,0)</f>
        <v>#REF!</v>
      </c>
      <c r="F44" s="167"/>
      <c r="G44" s="167"/>
      <c r="H44" s="167"/>
      <c r="I44" s="167"/>
      <c r="J44" s="167"/>
      <c r="K44" s="167"/>
      <c r="L44" s="167"/>
      <c r="M44" s="167"/>
      <c r="N44" s="167"/>
      <c r="O44" s="167"/>
      <c r="P44" s="167"/>
      <c r="Q44" s="167"/>
      <c r="R44" s="167"/>
      <c r="S44" s="167"/>
      <c r="T44" s="167"/>
      <c r="U44" s="167"/>
      <c r="V44" s="167"/>
      <c r="W44" s="167"/>
      <c r="X44" s="167"/>
      <c r="Y44" s="167"/>
      <c r="Z44" s="221"/>
      <c r="AA44" s="208">
        <f>SUM(F44:Y44)</f>
        <v>0</v>
      </c>
      <c r="AB44" s="208">
        <v>60</v>
      </c>
    </row>
    <row r="45" spans="1:28" s="140" customFormat="1" ht="9">
      <c r="A45" s="135">
        <v>5</v>
      </c>
      <c r="B45" s="123" t="s">
        <v>136</v>
      </c>
      <c r="C45" s="15" t="s">
        <v>307</v>
      </c>
      <c r="D45" s="16" t="s">
        <v>223</v>
      </c>
      <c r="E45" s="167" t="e">
        <f>VLOOKUP(D45,'DANH SACH H'!$A$2:$A$5,2,0)</f>
        <v>#N/A</v>
      </c>
      <c r="F45" s="167"/>
      <c r="G45" s="167"/>
      <c r="H45" s="167"/>
      <c r="I45" s="167"/>
      <c r="J45" s="167"/>
      <c r="K45" s="167"/>
      <c r="L45" s="167"/>
      <c r="M45" s="167"/>
      <c r="N45" s="167"/>
      <c r="O45" s="167"/>
      <c r="P45" s="167"/>
      <c r="Q45" s="167"/>
      <c r="R45" s="167"/>
      <c r="S45" s="167"/>
      <c r="T45" s="167"/>
      <c r="U45" s="167"/>
      <c r="V45" s="167"/>
      <c r="W45" s="167"/>
      <c r="X45" s="167"/>
      <c r="Y45" s="167"/>
      <c r="Z45" s="221"/>
      <c r="AA45" s="126">
        <v>270</v>
      </c>
      <c r="AB45" s="208">
        <v>270</v>
      </c>
    </row>
    <row r="46" spans="1:28" s="140" customFormat="1" ht="9">
      <c r="A46" s="135">
        <v>6</v>
      </c>
      <c r="B46" s="152" t="s">
        <v>136</v>
      </c>
      <c r="C46" s="15" t="s">
        <v>306</v>
      </c>
      <c r="D46" s="16" t="s">
        <v>223</v>
      </c>
      <c r="E46" s="167" t="e">
        <f>VLOOKUP(D46,'DANH SACH H'!$A$2:$A$5,2,0)</f>
        <v>#N/A</v>
      </c>
      <c r="F46" s="167"/>
      <c r="G46" s="167"/>
      <c r="H46" s="167"/>
      <c r="I46" s="167"/>
      <c r="J46" s="167"/>
      <c r="K46" s="167"/>
      <c r="L46" s="167"/>
      <c r="M46" s="167"/>
      <c r="N46" s="167"/>
      <c r="O46" s="167"/>
      <c r="P46" s="167"/>
      <c r="Q46" s="167"/>
      <c r="R46" s="167"/>
      <c r="S46" s="167"/>
      <c r="T46" s="167"/>
      <c r="U46" s="167"/>
      <c r="V46" s="167"/>
      <c r="W46" s="167"/>
      <c r="X46" s="167"/>
      <c r="Y46" s="167"/>
      <c r="Z46" s="221"/>
      <c r="AA46" s="126">
        <v>180</v>
      </c>
      <c r="AB46" s="208">
        <v>180</v>
      </c>
    </row>
    <row r="47" spans="1:28" s="140" customFormat="1" ht="9">
      <c r="A47" s="135">
        <v>11</v>
      </c>
      <c r="B47" s="123" t="s">
        <v>136</v>
      </c>
      <c r="C47" s="15" t="s">
        <v>124</v>
      </c>
      <c r="D47" s="16" t="s">
        <v>216</v>
      </c>
      <c r="E47" s="167" t="e">
        <f>VLOOKUP(D47,'DANH SACH H'!$A$2:$A$5,2,0)</f>
        <v>#REF!</v>
      </c>
      <c r="F47" s="167"/>
      <c r="G47" s="167"/>
      <c r="H47" s="167"/>
      <c r="I47" s="167"/>
      <c r="J47" s="169"/>
      <c r="K47" s="169"/>
      <c r="L47" s="169"/>
      <c r="M47" s="169"/>
      <c r="N47" s="169"/>
      <c r="O47" s="167"/>
      <c r="P47" s="167"/>
      <c r="Q47" s="167"/>
      <c r="R47" s="167"/>
      <c r="S47" s="167"/>
      <c r="T47" s="167"/>
      <c r="U47" s="167"/>
      <c r="V47" s="167"/>
      <c r="W47" s="167"/>
      <c r="X47" s="167"/>
      <c r="Y47" s="167"/>
      <c r="Z47" s="221"/>
      <c r="AA47" s="208">
        <f aca="true" t="shared" si="1" ref="AA47:AA63">SUM(F47:Y47)</f>
        <v>0</v>
      </c>
      <c r="AB47" s="208"/>
    </row>
    <row r="48" spans="1:30" s="140" customFormat="1" ht="9.75" thickBot="1">
      <c r="A48" s="219">
        <v>5</v>
      </c>
      <c r="B48" s="229"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4"/>
      <c r="AA48" s="208">
        <f t="shared" si="1"/>
        <v>120</v>
      </c>
      <c r="AB48" s="208">
        <v>120</v>
      </c>
      <c r="AC48" s="140">
        <v>26</v>
      </c>
      <c r="AD48" s="140">
        <v>94</v>
      </c>
    </row>
    <row r="49" spans="1:30" s="140" customFormat="1" ht="9">
      <c r="A49" s="163">
        <v>1</v>
      </c>
      <c r="B49" s="233" t="s">
        <v>136</v>
      </c>
      <c r="C49" s="225" t="s">
        <v>308</v>
      </c>
      <c r="D49" s="40" t="s">
        <v>217</v>
      </c>
      <c r="E49" s="220" t="e">
        <f>VLOOKUP(D49,'DANH SACH H'!$A$2:$A$5,2,0)</f>
        <v>#REF!</v>
      </c>
      <c r="F49" s="220">
        <v>3</v>
      </c>
      <c r="G49" s="220">
        <v>3</v>
      </c>
      <c r="H49" s="220">
        <v>3</v>
      </c>
      <c r="I49" s="220">
        <v>3</v>
      </c>
      <c r="J49" s="220">
        <v>3</v>
      </c>
      <c r="K49" s="220">
        <v>3</v>
      </c>
      <c r="L49" s="220">
        <v>3</v>
      </c>
      <c r="M49" s="220">
        <v>3</v>
      </c>
      <c r="N49" s="220">
        <v>3</v>
      </c>
      <c r="O49" s="220">
        <v>3</v>
      </c>
      <c r="P49" s="220"/>
      <c r="Q49" s="220"/>
      <c r="R49" s="220"/>
      <c r="S49" s="220"/>
      <c r="T49" s="220"/>
      <c r="U49" s="220"/>
      <c r="V49" s="220"/>
      <c r="W49" s="220"/>
      <c r="X49" s="220"/>
      <c r="Y49" s="220"/>
      <c r="Z49" s="236"/>
      <c r="AA49" s="208">
        <f t="shared" si="1"/>
        <v>30</v>
      </c>
      <c r="AB49" s="208">
        <v>30</v>
      </c>
      <c r="AC49" s="140">
        <v>28</v>
      </c>
      <c r="AD49" s="140">
        <v>2</v>
      </c>
    </row>
    <row r="50" spans="1:30" s="140" customFormat="1" ht="9">
      <c r="A50" s="135">
        <v>3</v>
      </c>
      <c r="B50" s="136" t="s">
        <v>136</v>
      </c>
      <c r="C50" s="225" t="s">
        <v>321</v>
      </c>
      <c r="D50" s="16" t="s">
        <v>245</v>
      </c>
      <c r="E50" s="167" t="e">
        <f>VLOOKUP(D50,'DANH SACH H'!$A$2:$A$6,2,0)</f>
        <v>#REF!</v>
      </c>
      <c r="F50" s="167">
        <v>4</v>
      </c>
      <c r="G50" s="167">
        <v>4</v>
      </c>
      <c r="H50" s="167">
        <v>4</v>
      </c>
      <c r="I50" s="167">
        <v>4</v>
      </c>
      <c r="J50" s="167">
        <v>4</v>
      </c>
      <c r="K50" s="167">
        <v>4</v>
      </c>
      <c r="L50" s="167">
        <v>4</v>
      </c>
      <c r="M50" s="167">
        <v>4</v>
      </c>
      <c r="N50" s="167">
        <v>4</v>
      </c>
      <c r="O50" s="167">
        <v>4</v>
      </c>
      <c r="P50" s="167">
        <v>4</v>
      </c>
      <c r="Q50" s="167">
        <v>4</v>
      </c>
      <c r="R50" s="167">
        <v>4</v>
      </c>
      <c r="S50" s="167">
        <v>4</v>
      </c>
      <c r="T50" s="167">
        <v>4</v>
      </c>
      <c r="U50" s="167"/>
      <c r="V50" s="167"/>
      <c r="W50" s="167"/>
      <c r="X50" s="167"/>
      <c r="Y50" s="167"/>
      <c r="Z50" s="221"/>
      <c r="AA50" s="208">
        <f t="shared" si="1"/>
        <v>60</v>
      </c>
      <c r="AB50" s="208">
        <v>60</v>
      </c>
      <c r="AC50" s="140">
        <v>8</v>
      </c>
      <c r="AD50" s="140">
        <v>52</v>
      </c>
    </row>
    <row r="51" spans="1:30" s="140" customFormat="1" ht="9">
      <c r="A51" s="135">
        <v>3</v>
      </c>
      <c r="B51" s="136" t="s">
        <v>136</v>
      </c>
      <c r="C51" s="314" t="s">
        <v>315</v>
      </c>
      <c r="D51" s="16" t="s">
        <v>248</v>
      </c>
      <c r="E51" s="167" t="e">
        <f>VLOOKUP(D51,'DANH SACH H'!$A$2:$A$7,2,0)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1"/>
      <c r="AA51" s="208">
        <f t="shared" si="1"/>
        <v>45</v>
      </c>
      <c r="AB51" s="208">
        <v>45</v>
      </c>
      <c r="AC51" s="140">
        <v>39</v>
      </c>
      <c r="AD51" s="140">
        <v>6</v>
      </c>
    </row>
    <row r="52" spans="1:30" s="140" customFormat="1" ht="9">
      <c r="A52" s="135">
        <v>4</v>
      </c>
      <c r="B52" s="123" t="s">
        <v>92</v>
      </c>
      <c r="C52" s="15" t="s">
        <v>305</v>
      </c>
      <c r="D52" s="16" t="s">
        <v>223</v>
      </c>
      <c r="E52" s="167" t="e">
        <f>VLOOKUP(D52,'DANH SACH H'!$A$2:$A$5,2,0)</f>
        <v>#N/A</v>
      </c>
      <c r="F52" s="167">
        <v>24</v>
      </c>
      <c r="G52" s="167">
        <v>24</v>
      </c>
      <c r="H52" s="167">
        <v>24</v>
      </c>
      <c r="I52" s="167">
        <v>24</v>
      </c>
      <c r="J52" s="167">
        <v>24</v>
      </c>
      <c r="K52" s="167">
        <v>24</v>
      </c>
      <c r="L52" s="167">
        <v>24</v>
      </c>
      <c r="M52" s="167">
        <v>24</v>
      </c>
      <c r="N52" s="167">
        <v>18</v>
      </c>
      <c r="O52" s="167"/>
      <c r="P52" s="167"/>
      <c r="Q52" s="167"/>
      <c r="R52" s="167"/>
      <c r="S52" s="167"/>
      <c r="T52" s="167"/>
      <c r="U52" s="167"/>
      <c r="V52" s="167"/>
      <c r="W52" s="167"/>
      <c r="X52" s="167"/>
      <c r="Y52" s="167"/>
      <c r="Z52" s="221"/>
      <c r="AA52" s="126">
        <f t="shared" si="1"/>
        <v>210</v>
      </c>
      <c r="AB52" s="208">
        <v>210</v>
      </c>
      <c r="AC52" s="140">
        <v>23</v>
      </c>
      <c r="AD52" s="140">
        <v>187</v>
      </c>
    </row>
    <row r="53" spans="1:28" s="140" customFormat="1" ht="9">
      <c r="A53" s="135"/>
      <c r="B53" s="136" t="s">
        <v>92</v>
      </c>
      <c r="C53" s="15" t="s">
        <v>124</v>
      </c>
      <c r="D53" s="16" t="s">
        <v>245</v>
      </c>
      <c r="E53" s="167" t="e">
        <f>VLOOKUP(D53,'DANH SACH H'!$A$2:$A$6,2,0)</f>
        <v>#REF!</v>
      </c>
      <c r="F53" s="167"/>
      <c r="G53" s="167"/>
      <c r="H53" s="167"/>
      <c r="I53" s="167"/>
      <c r="J53" s="167"/>
      <c r="K53" s="167"/>
      <c r="L53" s="167"/>
      <c r="M53" s="167"/>
      <c r="N53" s="167"/>
      <c r="O53" s="167"/>
      <c r="P53" s="167"/>
      <c r="Q53" s="167"/>
      <c r="R53" s="167"/>
      <c r="S53" s="167"/>
      <c r="T53" s="167"/>
      <c r="U53" s="167"/>
      <c r="V53" s="167"/>
      <c r="W53" s="167"/>
      <c r="X53" s="167"/>
      <c r="Y53" s="167"/>
      <c r="Z53" s="221"/>
      <c r="AA53" s="208">
        <f t="shared" si="1"/>
        <v>0</v>
      </c>
      <c r="AB53" s="208"/>
    </row>
    <row r="54" spans="1:30" s="140" customFormat="1" ht="9">
      <c r="A54" s="135">
        <v>5</v>
      </c>
      <c r="B54" s="247" t="s">
        <v>92</v>
      </c>
      <c r="C54" s="314" t="s">
        <v>317</v>
      </c>
      <c r="D54" s="16" t="s">
        <v>248</v>
      </c>
      <c r="E54" s="167" t="e">
        <f>VLOOKUP(D54,'DANH SACH H'!$A$2:$A$7,2,0)</f>
        <v>#N/A</v>
      </c>
      <c r="F54" s="167">
        <v>8</v>
      </c>
      <c r="G54" s="167">
        <v>8</v>
      </c>
      <c r="H54" s="167">
        <v>8</v>
      </c>
      <c r="I54" s="167">
        <v>8</v>
      </c>
      <c r="J54" s="167">
        <v>8</v>
      </c>
      <c r="K54" s="167">
        <v>8</v>
      </c>
      <c r="L54" s="167">
        <v>8</v>
      </c>
      <c r="M54" s="167">
        <v>8</v>
      </c>
      <c r="N54" s="167">
        <v>8</v>
      </c>
      <c r="O54" s="167">
        <v>8</v>
      </c>
      <c r="P54" s="167">
        <v>8</v>
      </c>
      <c r="Q54" s="167">
        <v>2</v>
      </c>
      <c r="R54" s="167"/>
      <c r="S54" s="167"/>
      <c r="T54" s="167"/>
      <c r="U54" s="167"/>
      <c r="V54" s="167"/>
      <c r="W54" s="167"/>
      <c r="X54" s="167"/>
      <c r="Y54" s="167"/>
      <c r="Z54" s="221"/>
      <c r="AA54" s="208">
        <f t="shared" si="1"/>
        <v>90</v>
      </c>
      <c r="AB54" s="208">
        <v>90</v>
      </c>
      <c r="AC54" s="140">
        <v>8</v>
      </c>
      <c r="AD54" s="140">
        <v>82</v>
      </c>
    </row>
    <row r="55" spans="1:28" s="140" customFormat="1" ht="9">
      <c r="A55" s="135">
        <v>9</v>
      </c>
      <c r="B55" s="123" t="s">
        <v>73</v>
      </c>
      <c r="C55" s="15" t="s">
        <v>124</v>
      </c>
      <c r="D55" s="16" t="s">
        <v>223</v>
      </c>
      <c r="E55" s="167" t="e">
        <f>VLOOKUP(D55,'DANH SACH H'!$A$2:$A$5,2,0)</f>
        <v>#N/A</v>
      </c>
      <c r="F55" s="167"/>
      <c r="G55" s="167"/>
      <c r="H55" s="167"/>
      <c r="I55" s="167"/>
      <c r="J55" s="169"/>
      <c r="K55" s="169"/>
      <c r="L55" s="169"/>
      <c r="M55" s="169"/>
      <c r="N55" s="169"/>
      <c r="O55" s="167"/>
      <c r="P55" s="167"/>
      <c r="Q55" s="167"/>
      <c r="R55" s="167"/>
      <c r="S55" s="167"/>
      <c r="T55" s="167"/>
      <c r="U55" s="167"/>
      <c r="V55" s="167"/>
      <c r="W55" s="167"/>
      <c r="X55" s="167"/>
      <c r="Y55" s="167"/>
      <c r="Z55" s="221"/>
      <c r="AA55" s="126">
        <f t="shared" si="1"/>
        <v>0</v>
      </c>
      <c r="AB55" s="208"/>
    </row>
    <row r="56" spans="1:28" s="140" customFormat="1" ht="9">
      <c r="A56" s="135">
        <v>8</v>
      </c>
      <c r="B56" s="123" t="s">
        <v>73</v>
      </c>
      <c r="C56" s="15" t="s">
        <v>124</v>
      </c>
      <c r="D56" s="16" t="s">
        <v>214</v>
      </c>
      <c r="E56" s="167" t="e">
        <f>VLOOKUP(D56,'DANH SACH H'!$A$2:$A$5,2,0)</f>
        <v>#N/A</v>
      </c>
      <c r="F56" s="167"/>
      <c r="G56" s="167"/>
      <c r="H56" s="167"/>
      <c r="I56" s="167"/>
      <c r="J56" s="169"/>
      <c r="K56" s="169"/>
      <c r="L56" s="169"/>
      <c r="M56" s="169"/>
      <c r="N56" s="169"/>
      <c r="O56" s="167"/>
      <c r="P56" s="167"/>
      <c r="Q56" s="167"/>
      <c r="R56" s="167"/>
      <c r="S56" s="167"/>
      <c r="T56" s="167"/>
      <c r="U56" s="167"/>
      <c r="V56" s="167"/>
      <c r="W56" s="167"/>
      <c r="X56" s="167"/>
      <c r="Y56" s="167"/>
      <c r="Z56" s="221"/>
      <c r="AA56" s="208">
        <f t="shared" si="1"/>
        <v>0</v>
      </c>
      <c r="AB56" s="208"/>
    </row>
    <row r="57" spans="1:30" s="140" customFormat="1" ht="9">
      <c r="A57" s="135">
        <v>4</v>
      </c>
      <c r="B57" s="136" t="s">
        <v>73</v>
      </c>
      <c r="C57" s="314" t="s">
        <v>316</v>
      </c>
      <c r="D57" s="16" t="s">
        <v>248</v>
      </c>
      <c r="E57" s="167" t="e">
        <f>VLOOKUP(D57,'DANH SACH H'!$A$2:$A$7,2,0)</f>
        <v>#N/A</v>
      </c>
      <c r="F57" s="167">
        <v>4</v>
      </c>
      <c r="G57" s="167">
        <v>4</v>
      </c>
      <c r="H57" s="167">
        <v>4</v>
      </c>
      <c r="I57" s="167">
        <v>4</v>
      </c>
      <c r="J57" s="167">
        <v>4</v>
      </c>
      <c r="K57" s="167">
        <v>4</v>
      </c>
      <c r="L57" s="167">
        <v>4</v>
      </c>
      <c r="M57" s="167">
        <v>4</v>
      </c>
      <c r="N57" s="167">
        <v>4</v>
      </c>
      <c r="O57" s="167">
        <v>4</v>
      </c>
      <c r="P57" s="167">
        <v>4</v>
      </c>
      <c r="Q57" s="167">
        <v>4</v>
      </c>
      <c r="R57" s="167">
        <v>4</v>
      </c>
      <c r="S57" s="167">
        <v>4</v>
      </c>
      <c r="T57" s="167">
        <v>4</v>
      </c>
      <c r="U57" s="167"/>
      <c r="V57" s="167"/>
      <c r="W57" s="167"/>
      <c r="X57" s="167"/>
      <c r="Y57" s="167"/>
      <c r="Z57" s="221"/>
      <c r="AA57" s="208">
        <f t="shared" si="1"/>
        <v>60</v>
      </c>
      <c r="AB57" s="208">
        <v>60</v>
      </c>
      <c r="AC57" s="140">
        <v>46</v>
      </c>
      <c r="AD57" s="140">
        <v>14</v>
      </c>
    </row>
    <row r="58" spans="1:30" s="140" customFormat="1" ht="9.75" thickBot="1">
      <c r="A58" s="219">
        <v>3</v>
      </c>
      <c r="B58" s="229"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4"/>
      <c r="AA58" s="208">
        <f t="shared" si="1"/>
        <v>120</v>
      </c>
      <c r="AB58" s="208">
        <v>120</v>
      </c>
      <c r="AC58" s="140">
        <v>32</v>
      </c>
      <c r="AD58" s="140">
        <v>88</v>
      </c>
    </row>
    <row r="59" spans="1:30" s="140" customFormat="1" ht="9">
      <c r="A59" s="163"/>
      <c r="B59" s="233" t="s">
        <v>69</v>
      </c>
      <c r="C59" s="225" t="s">
        <v>312</v>
      </c>
      <c r="D59" s="40" t="s">
        <v>215</v>
      </c>
      <c r="E59" s="220" t="e">
        <f>VLOOKUP(D59,'DANH SACH H'!$A$2:$A$5,2,0)</f>
        <v>#REF!</v>
      </c>
      <c r="F59" s="220">
        <v>8</v>
      </c>
      <c r="G59" s="220">
        <v>8</v>
      </c>
      <c r="H59" s="220">
        <v>8</v>
      </c>
      <c r="I59" s="220">
        <v>8</v>
      </c>
      <c r="J59" s="220">
        <v>8</v>
      </c>
      <c r="K59" s="220">
        <v>8</v>
      </c>
      <c r="L59" s="220">
        <v>8</v>
      </c>
      <c r="M59" s="220">
        <v>8</v>
      </c>
      <c r="N59" s="220">
        <v>8</v>
      </c>
      <c r="O59" s="220">
        <v>8</v>
      </c>
      <c r="P59" s="220">
        <v>8</v>
      </c>
      <c r="Q59" s="220">
        <v>8</v>
      </c>
      <c r="R59" s="220">
        <v>8</v>
      </c>
      <c r="S59" s="220">
        <v>8</v>
      </c>
      <c r="T59" s="220">
        <v>8</v>
      </c>
      <c r="U59" s="220"/>
      <c r="V59" s="220"/>
      <c r="W59" s="220"/>
      <c r="X59" s="220"/>
      <c r="Y59" s="220"/>
      <c r="Z59" s="236"/>
      <c r="AA59" s="208">
        <f t="shared" si="1"/>
        <v>120</v>
      </c>
      <c r="AB59" s="208">
        <v>120</v>
      </c>
      <c r="AC59" s="140">
        <v>23</v>
      </c>
      <c r="AD59" s="140">
        <v>97</v>
      </c>
    </row>
    <row r="60" spans="1:28" s="140" customFormat="1" ht="9">
      <c r="A60" s="135">
        <v>11</v>
      </c>
      <c r="B60" s="123" t="s">
        <v>71</v>
      </c>
      <c r="C60" s="15" t="s">
        <v>124</v>
      </c>
      <c r="D60" s="16" t="s">
        <v>145</v>
      </c>
      <c r="E60" s="167" t="e">
        <f>VLOOKUP(D60,'DANH SACH H'!$A$2:$A$5,2,0)</f>
        <v>#N/A</v>
      </c>
      <c r="F60" s="167"/>
      <c r="G60" s="167"/>
      <c r="H60" s="167"/>
      <c r="I60" s="167"/>
      <c r="J60" s="167"/>
      <c r="K60" s="167"/>
      <c r="L60" s="167"/>
      <c r="M60" s="167"/>
      <c r="N60" s="167"/>
      <c r="O60" s="167"/>
      <c r="P60" s="167"/>
      <c r="Q60" s="167"/>
      <c r="R60" s="167"/>
      <c r="S60" s="167"/>
      <c r="T60" s="167"/>
      <c r="U60" s="167"/>
      <c r="V60" s="167"/>
      <c r="W60" s="167"/>
      <c r="X60" s="167"/>
      <c r="Y60" s="167"/>
      <c r="Z60" s="221"/>
      <c r="AA60" s="208">
        <f t="shared" si="1"/>
        <v>0</v>
      </c>
      <c r="AB60" s="208"/>
    </row>
    <row r="61" spans="1:30" s="140" customFormat="1" ht="9">
      <c r="A61" s="135">
        <v>2</v>
      </c>
      <c r="B61" s="247" t="s">
        <v>71</v>
      </c>
      <c r="C61" s="225" t="s">
        <v>312</v>
      </c>
      <c r="D61" s="16" t="s">
        <v>217</v>
      </c>
      <c r="E61" s="167" t="e">
        <f>VLOOKUP(D61,'DANH SACH H'!$A$2:$A$5,2,0)</f>
        <v>#REF!</v>
      </c>
      <c r="F61" s="167">
        <v>8</v>
      </c>
      <c r="G61" s="167">
        <v>8</v>
      </c>
      <c r="H61" s="167">
        <v>8</v>
      </c>
      <c r="I61" s="167">
        <v>8</v>
      </c>
      <c r="J61" s="167">
        <v>8</v>
      </c>
      <c r="K61" s="167">
        <v>8</v>
      </c>
      <c r="L61" s="167">
        <v>8</v>
      </c>
      <c r="M61" s="167">
        <v>8</v>
      </c>
      <c r="N61" s="167">
        <v>8</v>
      </c>
      <c r="O61" s="167">
        <v>8</v>
      </c>
      <c r="P61" s="167">
        <v>8</v>
      </c>
      <c r="Q61" s="167">
        <v>8</v>
      </c>
      <c r="R61" s="167">
        <v>8</v>
      </c>
      <c r="S61" s="167">
        <v>8</v>
      </c>
      <c r="T61" s="167">
        <v>8</v>
      </c>
      <c r="U61" s="167"/>
      <c r="V61" s="167"/>
      <c r="W61" s="167"/>
      <c r="X61" s="167"/>
      <c r="Y61" s="167"/>
      <c r="Z61" s="221"/>
      <c r="AA61" s="208">
        <f t="shared" si="1"/>
        <v>120</v>
      </c>
      <c r="AB61" s="208">
        <v>120</v>
      </c>
      <c r="AC61" s="140">
        <v>23</v>
      </c>
      <c r="AD61" s="140">
        <v>97</v>
      </c>
    </row>
    <row r="62" spans="1:30" s="140" customFormat="1" ht="9">
      <c r="A62" s="135">
        <v>6</v>
      </c>
      <c r="B62" s="136" t="s">
        <v>71</v>
      </c>
      <c r="C62" s="338" t="s">
        <v>318</v>
      </c>
      <c r="D62" s="16" t="s">
        <v>248</v>
      </c>
      <c r="E62" s="167" t="e">
        <f>VLOOKUP(D62,'DANH SACH H'!$A$2:$A$7,2,0)</f>
        <v>#N/A</v>
      </c>
      <c r="F62" s="167">
        <v>8</v>
      </c>
      <c r="G62" s="167">
        <v>8</v>
      </c>
      <c r="H62" s="167">
        <v>8</v>
      </c>
      <c r="I62" s="167">
        <v>8</v>
      </c>
      <c r="J62" s="167">
        <v>8</v>
      </c>
      <c r="K62" s="167">
        <v>8</v>
      </c>
      <c r="L62" s="167">
        <v>8</v>
      </c>
      <c r="M62" s="167">
        <v>8</v>
      </c>
      <c r="N62" s="167">
        <v>8</v>
      </c>
      <c r="O62" s="167">
        <v>8</v>
      </c>
      <c r="P62" s="167">
        <v>8</v>
      </c>
      <c r="Q62" s="167">
        <v>8</v>
      </c>
      <c r="R62" s="167">
        <v>8</v>
      </c>
      <c r="S62" s="167">
        <v>8</v>
      </c>
      <c r="T62" s="167">
        <v>8</v>
      </c>
      <c r="U62" s="167"/>
      <c r="V62" s="167"/>
      <c r="W62" s="167"/>
      <c r="X62" s="167"/>
      <c r="Y62" s="167"/>
      <c r="Z62" s="221"/>
      <c r="AA62" s="208">
        <f t="shared" si="1"/>
        <v>120</v>
      </c>
      <c r="AB62" s="341">
        <v>120</v>
      </c>
      <c r="AC62" s="341">
        <v>16</v>
      </c>
      <c r="AD62" s="140">
        <v>104</v>
      </c>
    </row>
    <row r="63" spans="1:30" s="140" customFormat="1" ht="9">
      <c r="A63" s="135">
        <v>7</v>
      </c>
      <c r="B63" s="136" t="s">
        <v>71</v>
      </c>
      <c r="C63" s="315" t="s">
        <v>319</v>
      </c>
      <c r="D63" s="16" t="s">
        <v>248</v>
      </c>
      <c r="E63" s="167" t="e">
        <f>VLOOKUP(D63,'DANH SACH H'!$A$2:$A$7,2,0)</f>
        <v>#N/A</v>
      </c>
      <c r="F63" s="167">
        <v>8</v>
      </c>
      <c r="G63" s="167">
        <v>8</v>
      </c>
      <c r="H63" s="167">
        <v>8</v>
      </c>
      <c r="I63" s="167">
        <v>8</v>
      </c>
      <c r="J63" s="167">
        <v>8</v>
      </c>
      <c r="K63" s="167">
        <v>8</v>
      </c>
      <c r="L63" s="167">
        <v>8</v>
      </c>
      <c r="M63" s="167">
        <v>4</v>
      </c>
      <c r="N63" s="167"/>
      <c r="O63" s="167"/>
      <c r="P63" s="167"/>
      <c r="Q63" s="167"/>
      <c r="R63" s="167"/>
      <c r="S63" s="167"/>
      <c r="T63" s="167"/>
      <c r="U63" s="167"/>
      <c r="V63" s="167"/>
      <c r="W63" s="167"/>
      <c r="X63" s="167"/>
      <c r="Y63" s="167"/>
      <c r="Z63" s="221"/>
      <c r="AA63" s="208">
        <f t="shared" si="1"/>
        <v>60</v>
      </c>
      <c r="AB63" s="339">
        <v>60</v>
      </c>
      <c r="AC63" s="339">
        <v>10</v>
      </c>
      <c r="AD63" s="140">
        <v>50</v>
      </c>
    </row>
    <row r="64" spans="1:29" s="140" customFormat="1" ht="9">
      <c r="A64" s="135">
        <v>4</v>
      </c>
      <c r="B64" s="123" t="s">
        <v>70</v>
      </c>
      <c r="C64" s="15" t="s">
        <v>301</v>
      </c>
      <c r="D64" s="16" t="s">
        <v>145</v>
      </c>
      <c r="E64" s="167" t="e">
        <f>VLOOKUP(D64,'DANH SACH H'!$A$2:$A$5,2,0)</f>
        <v>#N/A</v>
      </c>
      <c r="F64" s="167"/>
      <c r="G64" s="167"/>
      <c r="H64" s="167"/>
      <c r="I64" s="167"/>
      <c r="J64" s="167"/>
      <c r="K64" s="167"/>
      <c r="L64" s="167"/>
      <c r="M64" s="167"/>
      <c r="N64" s="167"/>
      <c r="O64" s="167"/>
      <c r="P64" s="167"/>
      <c r="Q64" s="167"/>
      <c r="R64" s="167"/>
      <c r="S64" s="167"/>
      <c r="T64" s="167"/>
      <c r="U64" s="167"/>
      <c r="V64" s="167"/>
      <c r="W64" s="167"/>
      <c r="X64" s="167"/>
      <c r="Y64" s="167"/>
      <c r="Z64" s="221"/>
      <c r="AA64" s="208">
        <v>160</v>
      </c>
      <c r="AB64" s="340">
        <v>160</v>
      </c>
      <c r="AC64" s="168"/>
    </row>
    <row r="65" spans="1:29" s="140" customFormat="1" ht="9">
      <c r="A65" s="135">
        <v>5</v>
      </c>
      <c r="B65" s="123" t="s">
        <v>70</v>
      </c>
      <c r="C65" s="15" t="s">
        <v>302</v>
      </c>
      <c r="D65" s="16" t="s">
        <v>145</v>
      </c>
      <c r="E65" s="167" t="e">
        <f>VLOOKUP(D65,'DANH SACH H'!$A$2:$A$5,2,0)</f>
        <v>#N/A</v>
      </c>
      <c r="F65" s="167"/>
      <c r="G65" s="167"/>
      <c r="H65" s="167"/>
      <c r="I65" s="167"/>
      <c r="J65" s="167"/>
      <c r="K65" s="167"/>
      <c r="L65" s="167"/>
      <c r="M65" s="167"/>
      <c r="N65" s="167"/>
      <c r="O65" s="167"/>
      <c r="P65" s="167"/>
      <c r="Q65" s="167"/>
      <c r="R65" s="167"/>
      <c r="S65" s="167"/>
      <c r="T65" s="167"/>
      <c r="U65" s="167"/>
      <c r="V65" s="167"/>
      <c r="W65" s="167"/>
      <c r="X65" s="167"/>
      <c r="Y65" s="167"/>
      <c r="Z65" s="221"/>
      <c r="AA65" s="208">
        <v>270</v>
      </c>
      <c r="AB65" s="340">
        <v>270</v>
      </c>
      <c r="AC65" s="168"/>
    </row>
    <row r="66" spans="1:30" s="140" customFormat="1" ht="9.75" thickBot="1">
      <c r="A66" s="31">
        <v>4</v>
      </c>
      <c r="B66" s="230" t="s">
        <v>70</v>
      </c>
      <c r="C66" s="249" t="s">
        <v>322</v>
      </c>
      <c r="D66" s="226" t="s">
        <v>245</v>
      </c>
      <c r="E66" s="227" t="e">
        <f>VLOOKUP(D66,'DANH SACH H'!$A$2:$A$6,2,0)</f>
        <v>#REF!</v>
      </c>
      <c r="F66" s="227">
        <v>8</v>
      </c>
      <c r="G66" s="227">
        <v>8</v>
      </c>
      <c r="H66" s="227">
        <v>8</v>
      </c>
      <c r="I66" s="227">
        <v>8</v>
      </c>
      <c r="J66" s="227">
        <v>8</v>
      </c>
      <c r="K66" s="227">
        <v>8</v>
      </c>
      <c r="L66" s="227">
        <v>8</v>
      </c>
      <c r="M66" s="227">
        <v>8</v>
      </c>
      <c r="N66" s="227">
        <v>8</v>
      </c>
      <c r="O66" s="227">
        <v>8</v>
      </c>
      <c r="P66" s="227">
        <v>8</v>
      </c>
      <c r="Q66" s="227">
        <v>8</v>
      </c>
      <c r="R66" s="227">
        <v>8</v>
      </c>
      <c r="S66" s="227">
        <v>8</v>
      </c>
      <c r="T66" s="227">
        <v>8</v>
      </c>
      <c r="U66" s="227">
        <v>8</v>
      </c>
      <c r="V66" s="227">
        <v>8</v>
      </c>
      <c r="W66" s="227">
        <v>8</v>
      </c>
      <c r="X66" s="227">
        <v>6</v>
      </c>
      <c r="Y66" s="227"/>
      <c r="Z66" s="228"/>
      <c r="AA66" s="208">
        <f>SUM(F66:Y66)</f>
        <v>150</v>
      </c>
      <c r="AB66" s="208">
        <v>150</v>
      </c>
      <c r="AC66" s="140">
        <v>22</v>
      </c>
      <c r="AD66" s="140">
        <v>128</v>
      </c>
    </row>
    <row r="67" spans="1:28" s="140" customFormat="1" ht="9.75" thickTop="1">
      <c r="A67" s="41"/>
      <c r="B67" s="42"/>
      <c r="C67" s="313"/>
      <c r="D67" s="41"/>
      <c r="E67" s="170"/>
      <c r="F67" s="170"/>
      <c r="G67" s="170"/>
      <c r="H67" s="170"/>
      <c r="I67" s="170"/>
      <c r="J67" s="170"/>
      <c r="K67" s="170"/>
      <c r="L67" s="170"/>
      <c r="M67" s="170"/>
      <c r="N67" s="170"/>
      <c r="O67" s="170"/>
      <c r="P67" s="170"/>
      <c r="Q67" s="170"/>
      <c r="R67" s="170"/>
      <c r="S67" s="170"/>
      <c r="T67" s="170"/>
      <c r="U67" s="170"/>
      <c r="V67" s="170"/>
      <c r="W67" s="170"/>
      <c r="X67" s="170"/>
      <c r="Y67" s="170"/>
      <c r="Z67" s="170"/>
      <c r="AA67" s="208"/>
      <c r="AB67" s="208"/>
    </row>
    <row r="68" spans="1:28" s="140" customFormat="1" ht="9">
      <c r="A68" s="41"/>
      <c r="B68" s="42"/>
      <c r="C68" s="313"/>
      <c r="D68" s="41"/>
      <c r="E68" s="170"/>
      <c r="F68" s="170"/>
      <c r="G68" s="170"/>
      <c r="H68" s="170"/>
      <c r="I68" s="170"/>
      <c r="J68" s="170"/>
      <c r="K68" s="170"/>
      <c r="L68" s="170"/>
      <c r="M68" s="170"/>
      <c r="N68" s="170"/>
      <c r="O68" s="170"/>
      <c r="P68" s="170"/>
      <c r="Q68" s="170"/>
      <c r="R68" s="170"/>
      <c r="S68" s="170"/>
      <c r="T68" s="170"/>
      <c r="U68" s="170"/>
      <c r="V68" s="170"/>
      <c r="W68" s="170"/>
      <c r="X68" s="170"/>
      <c r="Y68" s="170"/>
      <c r="Z68" s="170"/>
      <c r="AA68" s="208"/>
      <c r="AB68" s="208"/>
    </row>
    <row r="69" spans="1:28" s="140" customFormat="1" ht="9">
      <c r="A69" s="41"/>
      <c r="B69" s="42"/>
      <c r="C69" s="313"/>
      <c r="D69" s="41"/>
      <c r="E69" s="170"/>
      <c r="F69" s="170"/>
      <c r="G69" s="170"/>
      <c r="H69" s="170"/>
      <c r="I69" s="170"/>
      <c r="J69" s="170"/>
      <c r="K69" s="170"/>
      <c r="L69" s="170"/>
      <c r="M69" s="170"/>
      <c r="N69" s="170"/>
      <c r="O69" s="170"/>
      <c r="P69" s="170"/>
      <c r="Q69" s="170"/>
      <c r="R69" s="170"/>
      <c r="S69" s="170"/>
      <c r="T69" s="170"/>
      <c r="U69" s="170"/>
      <c r="V69" s="170"/>
      <c r="W69" s="170"/>
      <c r="X69" s="170"/>
      <c r="Y69" s="170"/>
      <c r="Z69" s="170"/>
      <c r="AA69" s="208"/>
      <c r="AB69" s="208"/>
    </row>
    <row r="70" spans="1:28" s="140" customFormat="1" ht="9">
      <c r="A70" s="41"/>
      <c r="B70" s="42"/>
      <c r="C70" s="313"/>
      <c r="D70" s="41"/>
      <c r="E70" s="170"/>
      <c r="F70" s="170"/>
      <c r="G70" s="170"/>
      <c r="H70" s="170"/>
      <c r="I70" s="170"/>
      <c r="J70" s="170"/>
      <c r="K70" s="170"/>
      <c r="L70" s="170"/>
      <c r="M70" s="170"/>
      <c r="N70" s="170"/>
      <c r="O70" s="170"/>
      <c r="P70" s="170"/>
      <c r="Q70" s="170"/>
      <c r="R70" s="170"/>
      <c r="S70" s="170"/>
      <c r="T70" s="170"/>
      <c r="U70" s="170"/>
      <c r="V70" s="170"/>
      <c r="W70" s="170"/>
      <c r="X70" s="170"/>
      <c r="Y70" s="170"/>
      <c r="Z70" s="170"/>
      <c r="AA70" s="208"/>
      <c r="AB70" s="208"/>
    </row>
    <row r="71" spans="1:28" s="140" customFormat="1" ht="9">
      <c r="A71" s="41"/>
      <c r="B71" s="42"/>
      <c r="C71" s="313"/>
      <c r="D71" s="41"/>
      <c r="E71" s="170"/>
      <c r="F71" s="170"/>
      <c r="G71" s="170"/>
      <c r="H71" s="170"/>
      <c r="I71" s="170"/>
      <c r="J71" s="170"/>
      <c r="K71" s="170"/>
      <c r="L71" s="170"/>
      <c r="M71" s="170"/>
      <c r="N71" s="170"/>
      <c r="O71" s="170"/>
      <c r="P71" s="170"/>
      <c r="Q71" s="170"/>
      <c r="R71" s="170"/>
      <c r="S71" s="170"/>
      <c r="T71" s="170"/>
      <c r="U71" s="170"/>
      <c r="V71" s="170"/>
      <c r="W71" s="170"/>
      <c r="X71" s="170"/>
      <c r="Y71" s="170"/>
      <c r="Z71" s="170"/>
      <c r="AA71" s="208"/>
      <c r="AB71" s="208"/>
    </row>
    <row r="72" spans="1:28" s="140" customFormat="1" ht="9">
      <c r="A72" s="41"/>
      <c r="B72" s="42"/>
      <c r="C72" s="313"/>
      <c r="D72" s="41"/>
      <c r="E72" s="170"/>
      <c r="F72" s="170"/>
      <c r="G72" s="170"/>
      <c r="H72" s="170"/>
      <c r="I72" s="170"/>
      <c r="J72" s="170"/>
      <c r="K72" s="170"/>
      <c r="L72" s="170"/>
      <c r="M72" s="170"/>
      <c r="N72" s="170"/>
      <c r="O72" s="170"/>
      <c r="P72" s="170"/>
      <c r="Q72" s="170"/>
      <c r="R72" s="170"/>
      <c r="S72" s="170"/>
      <c r="T72" s="170"/>
      <c r="U72" s="170"/>
      <c r="V72" s="170"/>
      <c r="W72" s="170"/>
      <c r="X72" s="170"/>
      <c r="Y72" s="170"/>
      <c r="Z72" s="170"/>
      <c r="AA72" s="208"/>
      <c r="AB72" s="208"/>
    </row>
    <row r="73" spans="1:28" s="140" customFormat="1" ht="9">
      <c r="A73" s="41"/>
      <c r="B73" s="42"/>
      <c r="C73" s="313"/>
      <c r="D73" s="41"/>
      <c r="E73" s="170"/>
      <c r="F73" s="170"/>
      <c r="G73" s="170"/>
      <c r="H73" s="170"/>
      <c r="I73" s="170"/>
      <c r="J73" s="170"/>
      <c r="K73" s="170"/>
      <c r="L73" s="170"/>
      <c r="M73" s="170"/>
      <c r="N73" s="170"/>
      <c r="O73" s="170"/>
      <c r="P73" s="170"/>
      <c r="Q73" s="170"/>
      <c r="R73" s="170"/>
      <c r="S73" s="170"/>
      <c r="T73" s="170"/>
      <c r="U73" s="170"/>
      <c r="V73" s="170"/>
      <c r="W73" s="170"/>
      <c r="X73" s="170"/>
      <c r="Y73" s="170"/>
      <c r="Z73" s="170"/>
      <c r="AA73" s="208"/>
      <c r="AB73" s="208"/>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3"/>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4"/>
      <c r="C76" s="61" t="s">
        <v>104</v>
      </c>
      <c r="D76" s="77"/>
      <c r="E76" s="77"/>
      <c r="F76" s="60"/>
      <c r="G76" s="1232" t="s">
        <v>72</v>
      </c>
      <c r="H76" s="1232"/>
      <c r="I76" s="1232"/>
      <c r="J76" s="1232"/>
      <c r="K76" s="1232"/>
      <c r="L76" s="1232"/>
      <c r="M76" s="1232"/>
      <c r="N76" s="129"/>
      <c r="O76" s="60"/>
      <c r="P76" s="60"/>
      <c r="Q76" s="60"/>
      <c r="R76" s="60"/>
      <c r="S76" s="1232" t="s">
        <v>1</v>
      </c>
      <c r="T76" s="1232"/>
      <c r="U76" s="1232"/>
      <c r="V76" s="1232"/>
      <c r="W76" s="1232"/>
      <c r="X76" s="1232"/>
      <c r="Y76" s="1232"/>
      <c r="Z76" s="75"/>
      <c r="AB76" s="145"/>
    </row>
    <row r="77" spans="2:26" ht="15.75">
      <c r="B77" s="214"/>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4"/>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4"/>
      <c r="C79" s="61"/>
      <c r="D79" s="77"/>
      <c r="E79" s="77"/>
      <c r="F79" s="60"/>
      <c r="G79" s="60"/>
      <c r="H79" s="60"/>
      <c r="I79" s="60"/>
      <c r="J79" s="130"/>
      <c r="K79" s="130"/>
      <c r="L79" s="130"/>
      <c r="M79" s="130"/>
      <c r="N79" s="130"/>
      <c r="O79" s="60"/>
      <c r="P79" s="60"/>
      <c r="Q79" s="60"/>
      <c r="R79" s="60"/>
      <c r="Z79" s="60"/>
    </row>
    <row r="80" spans="7:25" ht="15.75">
      <c r="G80" s="1225" t="s">
        <v>133</v>
      </c>
      <c r="H80" s="1225"/>
      <c r="I80" s="1225"/>
      <c r="J80" s="1225"/>
      <c r="K80" s="1225"/>
      <c r="L80" s="1225"/>
      <c r="M80" s="1225"/>
      <c r="S80" s="1226" t="s">
        <v>73</v>
      </c>
      <c r="T80" s="1226"/>
      <c r="U80" s="1226"/>
      <c r="V80" s="1226"/>
      <c r="W80" s="1226"/>
      <c r="X80" s="1226"/>
      <c r="Y80" s="1226"/>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3"/>
  <sheetViews>
    <sheetView zoomScale="175" zoomScaleNormal="175" zoomScalePageLayoutView="0" workbookViewId="0" topLeftCell="A3">
      <selection activeCell="A6" sqref="A6:IV6"/>
    </sheetView>
  </sheetViews>
  <sheetFormatPr defaultColWidth="9.140625" defaultRowHeight="15"/>
  <cols>
    <col min="1" max="1" width="14.28125" style="0" bestFit="1" customWidth="1"/>
    <col min="2" max="5" width="9.421875" style="733" customWidth="1"/>
  </cols>
  <sheetData>
    <row r="1" spans="1:7" ht="15" thickBot="1">
      <c r="A1" t="s">
        <v>219</v>
      </c>
      <c r="B1" s="733" t="s">
        <v>458</v>
      </c>
      <c r="C1" s="733" t="s">
        <v>459</v>
      </c>
      <c r="D1" s="733" t="s">
        <v>461</v>
      </c>
      <c r="E1" s="733" t="s">
        <v>460</v>
      </c>
      <c r="F1" s="733" t="s">
        <v>462</v>
      </c>
      <c r="G1" s="733" t="s">
        <v>463</v>
      </c>
    </row>
    <row r="2" spans="1:6" ht="15" thickBot="1">
      <c r="A2" s="40" t="s">
        <v>216</v>
      </c>
      <c r="B2" s="733">
        <v>24</v>
      </c>
      <c r="C2" s="733">
        <v>21</v>
      </c>
      <c r="D2">
        <v>21</v>
      </c>
      <c r="E2">
        <v>21</v>
      </c>
      <c r="F2">
        <v>21</v>
      </c>
    </row>
    <row r="3" spans="1:8" ht="14.25">
      <c r="A3" s="40" t="s">
        <v>457</v>
      </c>
      <c r="C3" s="733">
        <v>8</v>
      </c>
      <c r="D3">
        <v>9</v>
      </c>
      <c r="E3">
        <v>9</v>
      </c>
      <c r="F3">
        <v>8</v>
      </c>
      <c r="H3" t="s">
        <v>464</v>
      </c>
    </row>
    <row r="4" spans="1:6" ht="14.25">
      <c r="A4" s="16" t="s">
        <v>217</v>
      </c>
      <c r="C4" s="733">
        <v>12</v>
      </c>
      <c r="D4">
        <v>12</v>
      </c>
      <c r="E4">
        <v>12</v>
      </c>
      <c r="F4">
        <v>12</v>
      </c>
    </row>
    <row r="5" spans="1:6" ht="14.25">
      <c r="A5" s="16" t="s">
        <v>215</v>
      </c>
      <c r="C5" s="733">
        <v>16</v>
      </c>
      <c r="D5">
        <v>16</v>
      </c>
      <c r="E5">
        <v>16</v>
      </c>
      <c r="F5">
        <v>16</v>
      </c>
    </row>
    <row r="6" spans="1:6" ht="15" thickBot="1">
      <c r="A6" s="16" t="s">
        <v>245</v>
      </c>
      <c r="C6" s="733">
        <v>18</v>
      </c>
      <c r="D6">
        <v>18</v>
      </c>
      <c r="E6">
        <v>18</v>
      </c>
      <c r="F6">
        <v>18</v>
      </c>
    </row>
    <row r="7" spans="1:8" ht="14.25">
      <c r="A7" s="40" t="s">
        <v>639</v>
      </c>
      <c r="D7">
        <v>7</v>
      </c>
      <c r="E7">
        <v>7</v>
      </c>
      <c r="F7">
        <v>9</v>
      </c>
      <c r="H7" t="s">
        <v>598</v>
      </c>
    </row>
    <row r="8" spans="1:6" ht="14.25">
      <c r="A8" s="16" t="s">
        <v>562</v>
      </c>
      <c r="F8">
        <v>21</v>
      </c>
    </row>
    <row r="9" spans="1:6" ht="15" thickBot="1">
      <c r="A9" s="16" t="s">
        <v>563</v>
      </c>
      <c r="F9">
        <v>21</v>
      </c>
    </row>
    <row r="10" spans="1:8" ht="15" thickBot="1">
      <c r="A10" s="40" t="s">
        <v>642</v>
      </c>
      <c r="F10">
        <v>3</v>
      </c>
      <c r="H10" t="s">
        <v>646</v>
      </c>
    </row>
    <row r="11" spans="1:8" ht="15" thickBot="1">
      <c r="A11" s="40" t="s">
        <v>643</v>
      </c>
      <c r="F11">
        <v>8</v>
      </c>
      <c r="H11" t="s">
        <v>640</v>
      </c>
    </row>
    <row r="12" spans="1:6" ht="14.25">
      <c r="A12" s="40" t="s">
        <v>641</v>
      </c>
      <c r="F12">
        <v>1</v>
      </c>
    </row>
    <row r="13" spans="1:6" ht="14.25">
      <c r="A13" s="16" t="s">
        <v>622</v>
      </c>
      <c r="F13">
        <v>29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W100"/>
  <sheetViews>
    <sheetView zoomScale="120" zoomScaleNormal="120"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C93" sqref="C93"/>
    </sheetView>
  </sheetViews>
  <sheetFormatPr defaultColWidth="9.140625" defaultRowHeight="15"/>
  <cols>
    <col min="1" max="1" width="2.140625" style="9" customWidth="1"/>
    <col min="2" max="2" width="9.7109375" style="215" customWidth="1"/>
    <col min="3" max="3" width="22.421875" style="10" customWidth="1"/>
    <col min="4" max="4" width="13.8515625" style="13" bestFit="1" customWidth="1"/>
    <col min="5" max="5" width="4.57421875" style="13" customWidth="1"/>
    <col min="6" max="9" width="2.8515625" style="14" customWidth="1"/>
    <col min="10" max="14" width="2.8515625" style="131" customWidth="1"/>
    <col min="15" max="32" width="2.8515625" style="14" customWidth="1"/>
    <col min="33" max="33" width="2.8515625" style="9" customWidth="1"/>
    <col min="34" max="34" width="3.00390625" style="146" customWidth="1"/>
    <col min="35" max="35" width="2.57421875" style="736" customWidth="1"/>
    <col min="36" max="36" width="2.8515625" style="736" customWidth="1"/>
    <col min="37" max="37" width="1.421875" style="9" customWidth="1"/>
    <col min="38" max="38" width="4.28125" style="9" customWidth="1"/>
    <col min="39" max="48" width="4.57421875" style="9" customWidth="1"/>
    <col min="49" max="49" width="5.421875" style="9" customWidth="1"/>
    <col min="50" max="16384" width="9.00390625" style="9" customWidth="1"/>
  </cols>
  <sheetData>
    <row r="1" spans="1:49" s="17" customFormat="1" ht="18.75" customHeight="1">
      <c r="A1" s="1233" t="s">
        <v>0</v>
      </c>
      <c r="B1" s="1233"/>
      <c r="C1" s="1233"/>
      <c r="D1" s="1233"/>
      <c r="E1" s="1234" t="s">
        <v>89</v>
      </c>
      <c r="F1" s="1234"/>
      <c r="G1" s="1234"/>
      <c r="H1" s="1234"/>
      <c r="I1" s="1234"/>
      <c r="J1" s="1234"/>
      <c r="K1" s="1234"/>
      <c r="L1" s="1234"/>
      <c r="M1" s="1234"/>
      <c r="N1" s="1234"/>
      <c r="O1" s="1234"/>
      <c r="P1" s="1234"/>
      <c r="Q1" s="1234"/>
      <c r="R1" s="1234"/>
      <c r="S1" s="1234"/>
      <c r="T1" s="1234"/>
      <c r="U1" s="1234"/>
      <c r="V1" s="1234"/>
      <c r="W1" s="1234"/>
      <c r="X1" s="1234"/>
      <c r="Y1" s="1234"/>
      <c r="Z1" s="1234"/>
      <c r="AA1" s="1234"/>
      <c r="AB1" s="153"/>
      <c r="AC1" s="153"/>
      <c r="AD1" s="153"/>
      <c r="AE1" s="153"/>
      <c r="AF1" s="153"/>
      <c r="AH1" s="142"/>
      <c r="AI1" s="734"/>
      <c r="AJ1" s="734"/>
      <c r="AL1" s="27"/>
      <c r="AM1" s="772" t="s">
        <v>514</v>
      </c>
      <c r="AN1" s="772" t="s">
        <v>515</v>
      </c>
      <c r="AO1" s="772" t="s">
        <v>516</v>
      </c>
      <c r="AP1" s="772" t="s">
        <v>517</v>
      </c>
      <c r="AQ1" s="772" t="s">
        <v>518</v>
      </c>
      <c r="AR1" s="772" t="s">
        <v>519</v>
      </c>
      <c r="AS1" s="772" t="s">
        <v>569</v>
      </c>
      <c r="AT1" s="772" t="s">
        <v>570</v>
      </c>
      <c r="AU1" s="772" t="s">
        <v>571</v>
      </c>
      <c r="AV1" s="772" t="s">
        <v>623</v>
      </c>
      <c r="AW1" s="771" t="s">
        <v>520</v>
      </c>
    </row>
    <row r="2" spans="1:49" s="17" customFormat="1" ht="16.5" customHeight="1">
      <c r="A2" s="1197" t="s">
        <v>74</v>
      </c>
      <c r="B2" s="1197"/>
      <c r="C2" s="1197"/>
      <c r="D2" s="1197"/>
      <c r="E2" s="1234" t="s">
        <v>645</v>
      </c>
      <c r="F2" s="1234"/>
      <c r="G2" s="1234"/>
      <c r="H2" s="1234"/>
      <c r="I2" s="1234"/>
      <c r="J2" s="1234"/>
      <c r="K2" s="1234"/>
      <c r="L2" s="1234"/>
      <c r="M2" s="1234"/>
      <c r="N2" s="1234"/>
      <c r="O2" s="1234"/>
      <c r="P2" s="1234"/>
      <c r="Q2" s="1234"/>
      <c r="R2" s="1234"/>
      <c r="S2" s="1234"/>
      <c r="T2" s="1234"/>
      <c r="U2" s="1234"/>
      <c r="V2" s="1234"/>
      <c r="W2" s="1234"/>
      <c r="X2" s="1234"/>
      <c r="Y2" s="1234"/>
      <c r="Z2" s="1234"/>
      <c r="AA2" s="1234"/>
      <c r="AB2" s="153"/>
      <c r="AC2" s="153"/>
      <c r="AD2" s="153"/>
      <c r="AE2" s="153"/>
      <c r="AF2" s="153"/>
      <c r="AH2" s="142"/>
      <c r="AI2" s="734"/>
      <c r="AJ2" s="734"/>
      <c r="AL2" s="141" t="s">
        <v>402</v>
      </c>
      <c r="AM2" s="32"/>
      <c r="AN2" s="32"/>
      <c r="AO2" s="32">
        <v>180</v>
      </c>
      <c r="AP2" s="32"/>
      <c r="AQ2" s="32"/>
      <c r="AR2" s="32"/>
      <c r="AS2" s="32">
        <v>120</v>
      </c>
      <c r="AT2" s="32"/>
      <c r="AU2" s="32">
        <v>45</v>
      </c>
      <c r="AV2" s="32">
        <v>45</v>
      </c>
      <c r="AW2" s="32">
        <f aca="true" t="shared" si="0" ref="AW2:AW7">SUM(AM2:AV2)</f>
        <v>390</v>
      </c>
    </row>
    <row r="3" spans="1:49" s="17" customFormat="1" ht="16.5" customHeight="1" thickBot="1">
      <c r="A3" s="39"/>
      <c r="B3" s="212"/>
      <c r="C3" s="737"/>
      <c r="D3" s="38"/>
      <c r="E3" s="38"/>
      <c r="F3" s="38"/>
      <c r="G3" s="38"/>
      <c r="H3" s="38"/>
      <c r="I3" s="38"/>
      <c r="J3" s="127"/>
      <c r="K3" s="127"/>
      <c r="L3" s="127"/>
      <c r="M3" s="127"/>
      <c r="N3" s="127"/>
      <c r="O3" s="38"/>
      <c r="P3" s="38"/>
      <c r="Q3" s="38"/>
      <c r="R3" s="38"/>
      <c r="S3" s="38"/>
      <c r="T3" s="38"/>
      <c r="U3" s="38"/>
      <c r="V3" s="38"/>
      <c r="W3" s="38"/>
      <c r="X3" s="38"/>
      <c r="Y3" s="38"/>
      <c r="Z3" s="38"/>
      <c r="AA3" s="38"/>
      <c r="AB3" s="38"/>
      <c r="AC3" s="38"/>
      <c r="AD3" s="38"/>
      <c r="AE3" s="38"/>
      <c r="AF3" s="38"/>
      <c r="AH3" s="142"/>
      <c r="AI3" s="734"/>
      <c r="AJ3" s="734"/>
      <c r="AL3" s="141" t="s">
        <v>368</v>
      </c>
      <c r="AM3" s="32"/>
      <c r="AN3" s="32"/>
      <c r="AO3" s="32"/>
      <c r="AP3" s="32">
        <v>120</v>
      </c>
      <c r="AQ3" s="32"/>
      <c r="AR3" s="32"/>
      <c r="AS3" s="32">
        <v>70</v>
      </c>
      <c r="AT3" s="32">
        <v>120</v>
      </c>
      <c r="AU3" s="32">
        <v>70</v>
      </c>
      <c r="AV3" s="32"/>
      <c r="AW3" s="32">
        <f t="shared" si="0"/>
        <v>380</v>
      </c>
    </row>
    <row r="4" spans="1:49" s="28" customFormat="1" ht="15.75" customHeight="1" thickBot="1" thickTop="1">
      <c r="A4" s="1235" t="s">
        <v>117</v>
      </c>
      <c r="B4" s="1238" t="s">
        <v>65</v>
      </c>
      <c r="C4" s="1249" t="s">
        <v>66</v>
      </c>
      <c r="D4" s="1250"/>
      <c r="E4" s="1250"/>
      <c r="F4" s="1250"/>
      <c r="G4" s="1250"/>
      <c r="H4" s="1250"/>
      <c r="I4" s="1250"/>
      <c r="J4" s="1250"/>
      <c r="K4" s="1250"/>
      <c r="L4" s="1250"/>
      <c r="M4" s="1250"/>
      <c r="N4" s="1250"/>
      <c r="O4" s="1250"/>
      <c r="P4" s="1250"/>
      <c r="Q4" s="1250"/>
      <c r="R4" s="1250"/>
      <c r="S4" s="1250"/>
      <c r="T4" s="1250"/>
      <c r="U4" s="1250"/>
      <c r="V4" s="1250"/>
      <c r="W4" s="1250"/>
      <c r="X4" s="1250"/>
      <c r="Y4" s="1250"/>
      <c r="Z4" s="1250"/>
      <c r="AA4" s="1250"/>
      <c r="AB4" s="940"/>
      <c r="AC4" s="940"/>
      <c r="AD4" s="940"/>
      <c r="AE4" s="940"/>
      <c r="AF4" s="940"/>
      <c r="AH4" s="143"/>
      <c r="AI4" s="143"/>
      <c r="AJ4" s="143"/>
      <c r="AL4" s="208" t="s">
        <v>421</v>
      </c>
      <c r="AM4" s="32"/>
      <c r="AN4" s="846">
        <v>60</v>
      </c>
      <c r="AO4" s="32"/>
      <c r="AP4" s="32"/>
      <c r="AQ4" s="32"/>
      <c r="AR4" s="32">
        <v>60</v>
      </c>
      <c r="AS4" s="208"/>
      <c r="AT4" s="208">
        <v>90</v>
      </c>
      <c r="AU4" s="208"/>
      <c r="AV4" s="208">
        <v>150</v>
      </c>
      <c r="AW4" s="32">
        <f t="shared" si="0"/>
        <v>360</v>
      </c>
    </row>
    <row r="5" spans="1:49" s="27" customFormat="1" ht="25.5" customHeight="1" thickTop="1">
      <c r="A5" s="1236"/>
      <c r="B5" s="1239"/>
      <c r="C5" s="1231" t="s">
        <v>67</v>
      </c>
      <c r="D5" s="1231"/>
      <c r="E5" s="1231"/>
      <c r="F5" s="1251" t="s">
        <v>497</v>
      </c>
      <c r="G5" s="1252"/>
      <c r="H5" s="1252"/>
      <c r="I5" s="1253"/>
      <c r="J5" s="1246" t="s">
        <v>498</v>
      </c>
      <c r="K5" s="1247"/>
      <c r="L5" s="1247"/>
      <c r="M5" s="1248"/>
      <c r="N5" s="1246" t="s">
        <v>146</v>
      </c>
      <c r="O5" s="1247"/>
      <c r="P5" s="1247"/>
      <c r="Q5" s="1247"/>
      <c r="R5" s="1248"/>
      <c r="S5" s="1246" t="s">
        <v>147</v>
      </c>
      <c r="T5" s="1247"/>
      <c r="U5" s="1247"/>
      <c r="V5" s="1248"/>
      <c r="W5" s="1254" t="s">
        <v>148</v>
      </c>
      <c r="X5" s="1255"/>
      <c r="Y5" s="1255"/>
      <c r="Z5" s="1255"/>
      <c r="AA5" s="1254" t="s">
        <v>627</v>
      </c>
      <c r="AB5" s="1255"/>
      <c r="AC5" s="1255"/>
      <c r="AD5" s="1255"/>
      <c r="AE5" s="941" t="s">
        <v>155</v>
      </c>
      <c r="AF5" s="941"/>
      <c r="AH5" s="142"/>
      <c r="AI5" s="142"/>
      <c r="AJ5" s="142"/>
      <c r="AL5" s="208" t="s">
        <v>512</v>
      </c>
      <c r="AM5" s="32">
        <v>120</v>
      </c>
      <c r="AN5" s="32"/>
      <c r="AO5" s="32"/>
      <c r="AP5" s="32"/>
      <c r="AQ5" s="32"/>
      <c r="AR5" s="32">
        <v>120</v>
      </c>
      <c r="AS5" s="32"/>
      <c r="AT5" s="32"/>
      <c r="AU5" s="32">
        <v>150</v>
      </c>
      <c r="AV5" s="32"/>
      <c r="AW5" s="32">
        <f t="shared" si="0"/>
        <v>390</v>
      </c>
    </row>
    <row r="6" spans="1:49" s="26" customFormat="1" ht="24" customHeight="1">
      <c r="A6" s="1236"/>
      <c r="B6" s="1239"/>
      <c r="C6" s="1231" t="s">
        <v>68</v>
      </c>
      <c r="D6" s="1231"/>
      <c r="E6" s="1231"/>
      <c r="F6" s="759" t="s">
        <v>499</v>
      </c>
      <c r="G6" s="759" t="s">
        <v>500</v>
      </c>
      <c r="H6" s="759" t="s">
        <v>465</v>
      </c>
      <c r="I6" s="759" t="s">
        <v>466</v>
      </c>
      <c r="J6" s="759" t="s">
        <v>467</v>
      </c>
      <c r="K6" s="760" t="s">
        <v>468</v>
      </c>
      <c r="L6" s="760" t="s">
        <v>469</v>
      </c>
      <c r="M6" s="761" t="s">
        <v>470</v>
      </c>
      <c r="N6" s="761" t="s">
        <v>501</v>
      </c>
      <c r="O6" s="761" t="s">
        <v>471</v>
      </c>
      <c r="P6" s="761" t="s">
        <v>472</v>
      </c>
      <c r="Q6" s="761" t="s">
        <v>473</v>
      </c>
      <c r="R6" s="761" t="s">
        <v>502</v>
      </c>
      <c r="S6" s="761" t="s">
        <v>474</v>
      </c>
      <c r="T6" s="761" t="s">
        <v>475</v>
      </c>
      <c r="U6" s="761" t="s">
        <v>476</v>
      </c>
      <c r="V6" s="761" t="s">
        <v>477</v>
      </c>
      <c r="W6" s="761" t="s">
        <v>503</v>
      </c>
      <c r="X6" s="761" t="s">
        <v>478</v>
      </c>
      <c r="Y6" s="762" t="s">
        <v>546</v>
      </c>
      <c r="Z6" s="762" t="s">
        <v>544</v>
      </c>
      <c r="AA6" s="762" t="s">
        <v>545</v>
      </c>
      <c r="AB6" s="942" t="s">
        <v>631</v>
      </c>
      <c r="AC6" s="942" t="s">
        <v>632</v>
      </c>
      <c r="AD6" s="942" t="s">
        <v>628</v>
      </c>
      <c r="AE6" s="942" t="s">
        <v>629</v>
      </c>
      <c r="AF6" s="942" t="s">
        <v>630</v>
      </c>
      <c r="AG6" s="154"/>
      <c r="AH6" s="32"/>
      <c r="AI6" s="32"/>
      <c r="AJ6" s="32"/>
      <c r="AL6" s="208" t="s">
        <v>513</v>
      </c>
      <c r="AM6" s="32"/>
      <c r="AN6" s="32"/>
      <c r="AO6" s="32"/>
      <c r="AP6" s="32"/>
      <c r="AQ6" s="32">
        <v>60</v>
      </c>
      <c r="AR6" s="32">
        <v>120</v>
      </c>
      <c r="AS6" s="846">
        <v>90</v>
      </c>
      <c r="AT6" s="846"/>
      <c r="AU6" s="846">
        <v>90</v>
      </c>
      <c r="AV6" s="846"/>
      <c r="AW6" s="32">
        <f t="shared" si="0"/>
        <v>360</v>
      </c>
    </row>
    <row r="7" spans="1:49" s="26" customFormat="1" ht="14.25" customHeight="1" thickBot="1">
      <c r="A7" s="1237"/>
      <c r="B7" s="1240"/>
      <c r="C7" s="738" t="s">
        <v>8</v>
      </c>
      <c r="D7" s="231" t="s">
        <v>9</v>
      </c>
      <c r="E7" s="342" t="s">
        <v>95</v>
      </c>
      <c r="F7" s="764">
        <v>1</v>
      </c>
      <c r="G7" s="764">
        <v>2</v>
      </c>
      <c r="H7" s="764">
        <v>3</v>
      </c>
      <c r="I7" s="764">
        <v>4</v>
      </c>
      <c r="J7" s="764">
        <v>5</v>
      </c>
      <c r="K7" s="764">
        <v>6</v>
      </c>
      <c r="L7" s="764">
        <v>7</v>
      </c>
      <c r="M7" s="764">
        <v>8</v>
      </c>
      <c r="N7" s="764">
        <v>9</v>
      </c>
      <c r="O7" s="764">
        <v>10</v>
      </c>
      <c r="P7" s="764">
        <v>11</v>
      </c>
      <c r="Q7" s="764">
        <v>12</v>
      </c>
      <c r="R7" s="764">
        <v>13</v>
      </c>
      <c r="S7" s="764">
        <v>14</v>
      </c>
      <c r="T7" s="764">
        <v>15</v>
      </c>
      <c r="U7" s="764">
        <v>16</v>
      </c>
      <c r="V7" s="764">
        <v>17</v>
      </c>
      <c r="W7" s="763">
        <v>18</v>
      </c>
      <c r="X7" s="764">
        <v>19</v>
      </c>
      <c r="Y7" s="765">
        <v>20</v>
      </c>
      <c r="Z7" s="765">
        <v>21</v>
      </c>
      <c r="AA7" s="765">
        <v>22</v>
      </c>
      <c r="AB7" s="943"/>
      <c r="AC7" s="1009"/>
      <c r="AD7" s="943"/>
      <c r="AE7" s="943"/>
      <c r="AF7" s="943"/>
      <c r="AG7" s="32"/>
      <c r="AH7" s="141" t="s">
        <v>135</v>
      </c>
      <c r="AI7" s="141" t="s">
        <v>131</v>
      </c>
      <c r="AJ7" s="141" t="s">
        <v>132</v>
      </c>
      <c r="AL7" s="208" t="s">
        <v>358</v>
      </c>
      <c r="AM7" s="32"/>
      <c r="AN7" s="32">
        <v>150</v>
      </c>
      <c r="AO7" s="32"/>
      <c r="AP7" s="32"/>
      <c r="AQ7" s="32">
        <v>90</v>
      </c>
      <c r="AR7" s="32"/>
      <c r="AS7" s="32"/>
      <c r="AT7" s="32"/>
      <c r="AU7" s="32"/>
      <c r="AV7" s="32"/>
      <c r="AW7" s="32">
        <f t="shared" si="0"/>
        <v>240</v>
      </c>
    </row>
    <row r="8" spans="1:36" s="26" customFormat="1" ht="13.5" thickTop="1">
      <c r="A8" s="730"/>
      <c r="B8" s="731" t="s">
        <v>136</v>
      </c>
      <c r="C8" s="739" t="s">
        <v>480</v>
      </c>
      <c r="D8" s="732" t="s">
        <v>216</v>
      </c>
      <c r="E8" s="342">
        <f>VLOOKUP(D8,'DANH SACH H'!$A$2:$G$12,6,0)</f>
        <v>21</v>
      </c>
      <c r="F8" s="138"/>
      <c r="G8" s="138"/>
      <c r="H8" s="138">
        <v>9</v>
      </c>
      <c r="I8" s="138">
        <v>9</v>
      </c>
      <c r="J8" s="138">
        <v>9</v>
      </c>
      <c r="K8" s="138">
        <v>9</v>
      </c>
      <c r="L8" s="138">
        <v>9</v>
      </c>
      <c r="M8" s="138">
        <v>9</v>
      </c>
      <c r="N8" s="138">
        <v>9</v>
      </c>
      <c r="O8" s="138">
        <v>9</v>
      </c>
      <c r="P8" s="138">
        <v>9</v>
      </c>
      <c r="Q8" s="138">
        <v>9</v>
      </c>
      <c r="R8" s="138">
        <v>9</v>
      </c>
      <c r="S8" s="138">
        <v>9</v>
      </c>
      <c r="T8" s="138">
        <v>9</v>
      </c>
      <c r="U8" s="138">
        <v>3</v>
      </c>
      <c r="V8" s="138"/>
      <c r="W8" s="138"/>
      <c r="X8" s="138"/>
      <c r="Y8" s="138"/>
      <c r="Z8" s="138"/>
      <c r="AA8" s="138"/>
      <c r="AB8" s="938"/>
      <c r="AC8" s="938"/>
      <c r="AD8" s="938"/>
      <c r="AE8" s="938"/>
      <c r="AF8" s="938"/>
      <c r="AG8" s="208">
        <f aca="true" t="shared" si="1" ref="AG8:AG13">SUM(F8:AA8)</f>
        <v>120</v>
      </c>
      <c r="AH8" s="141">
        <v>120</v>
      </c>
      <c r="AI8" s="141">
        <v>26</v>
      </c>
      <c r="AJ8" s="141">
        <v>94</v>
      </c>
    </row>
    <row r="9" spans="1:36" s="26" customFormat="1" ht="12.75">
      <c r="A9" s="730"/>
      <c r="B9" s="136" t="s">
        <v>138</v>
      </c>
      <c r="C9" s="740" t="s">
        <v>142</v>
      </c>
      <c r="D9" s="732" t="s">
        <v>216</v>
      </c>
      <c r="E9" s="342">
        <f>VLOOKUP(D9,'DANH SACH H'!$A$2:$G$12,6,0)</f>
        <v>21</v>
      </c>
      <c r="F9" s="138"/>
      <c r="G9" s="138"/>
      <c r="H9" s="138"/>
      <c r="I9" s="138"/>
      <c r="J9" s="138"/>
      <c r="K9" s="138"/>
      <c r="L9" s="138"/>
      <c r="M9" s="138"/>
      <c r="N9" s="138"/>
      <c r="O9" s="138"/>
      <c r="P9" s="138"/>
      <c r="Q9" s="138"/>
      <c r="R9" s="138"/>
      <c r="S9" s="138"/>
      <c r="T9" s="138"/>
      <c r="U9" s="138"/>
      <c r="V9" s="138"/>
      <c r="W9" s="138"/>
      <c r="X9" s="138"/>
      <c r="Y9" s="138"/>
      <c r="Z9" s="138"/>
      <c r="AA9" s="138"/>
      <c r="AB9" s="938"/>
      <c r="AC9" s="938"/>
      <c r="AD9" s="938"/>
      <c r="AE9" s="938"/>
      <c r="AF9" s="938"/>
      <c r="AG9" s="208">
        <f t="shared" si="1"/>
        <v>0</v>
      </c>
      <c r="AH9" s="141"/>
      <c r="AI9" s="141"/>
      <c r="AJ9" s="141"/>
    </row>
    <row r="10" spans="1:36" s="26" customFormat="1" ht="12.75">
      <c r="A10" s="730"/>
      <c r="B10" s="136" t="s">
        <v>138</v>
      </c>
      <c r="C10" s="740" t="s">
        <v>143</v>
      </c>
      <c r="D10" s="732" t="s">
        <v>216</v>
      </c>
      <c r="E10" s="342">
        <f>VLOOKUP(D10,'DANH SACH H'!$A$2:$G$12,6,0)</f>
        <v>21</v>
      </c>
      <c r="F10" s="138"/>
      <c r="G10" s="138"/>
      <c r="H10" s="138"/>
      <c r="I10" s="138"/>
      <c r="J10" s="138"/>
      <c r="K10" s="138"/>
      <c r="L10" s="138"/>
      <c r="M10" s="138"/>
      <c r="N10" s="138"/>
      <c r="O10" s="138"/>
      <c r="P10" s="138"/>
      <c r="Q10" s="138"/>
      <c r="R10" s="138"/>
      <c r="S10" s="138"/>
      <c r="T10" s="138"/>
      <c r="U10" s="138"/>
      <c r="V10" s="138"/>
      <c r="W10" s="138"/>
      <c r="X10" s="138"/>
      <c r="Y10" s="138"/>
      <c r="Z10" s="138"/>
      <c r="AA10" s="138"/>
      <c r="AB10" s="938"/>
      <c r="AC10" s="938"/>
      <c r="AD10" s="938"/>
      <c r="AE10" s="938"/>
      <c r="AF10" s="938"/>
      <c r="AG10" s="208">
        <f t="shared" si="1"/>
        <v>0</v>
      </c>
      <c r="AH10" s="141"/>
      <c r="AI10" s="141"/>
      <c r="AJ10" s="141"/>
    </row>
    <row r="11" spans="1:36" s="26" customFormat="1" ht="12.75">
      <c r="A11" s="730"/>
      <c r="B11" s="136" t="s">
        <v>138</v>
      </c>
      <c r="C11" s="740" t="s">
        <v>144</v>
      </c>
      <c r="D11" s="732" t="s">
        <v>216</v>
      </c>
      <c r="E11" s="342">
        <f>VLOOKUP(D11,'DANH SACH H'!$A$2:$G$12,6,0)</f>
        <v>21</v>
      </c>
      <c r="F11" s="138"/>
      <c r="G11" s="138"/>
      <c r="H11" s="138"/>
      <c r="I11" s="138"/>
      <c r="J11" s="138"/>
      <c r="K11" s="138"/>
      <c r="L11" s="138"/>
      <c r="M11" s="138"/>
      <c r="N11" s="138"/>
      <c r="O11" s="138"/>
      <c r="P11" s="138"/>
      <c r="Q11" s="138"/>
      <c r="R11" s="138"/>
      <c r="S11" s="138"/>
      <c r="T11" s="138"/>
      <c r="U11" s="138"/>
      <c r="V11" s="138"/>
      <c r="W11" s="138"/>
      <c r="X11" s="138"/>
      <c r="Y11" s="138"/>
      <c r="Z11" s="138"/>
      <c r="AA11" s="138"/>
      <c r="AB11" s="938"/>
      <c r="AC11" s="938"/>
      <c r="AD11" s="938"/>
      <c r="AE11" s="938"/>
      <c r="AF11" s="938"/>
      <c r="AG11" s="208">
        <f t="shared" si="1"/>
        <v>0</v>
      </c>
      <c r="AH11" s="141"/>
      <c r="AI11" s="141"/>
      <c r="AJ11" s="141"/>
    </row>
    <row r="12" spans="1:36" s="26" customFormat="1" ht="12.75">
      <c r="A12" s="730"/>
      <c r="B12" s="136" t="s">
        <v>138</v>
      </c>
      <c r="C12" s="741" t="s">
        <v>481</v>
      </c>
      <c r="D12" s="732" t="s">
        <v>216</v>
      </c>
      <c r="E12" s="342">
        <f>VLOOKUP(D12,'DANH SACH H'!$A$2:$G$12,6,0)</f>
        <v>21</v>
      </c>
      <c r="F12" s="138"/>
      <c r="G12" s="138"/>
      <c r="H12" s="138"/>
      <c r="I12" s="138"/>
      <c r="J12" s="138"/>
      <c r="K12" s="138"/>
      <c r="L12" s="138"/>
      <c r="M12" s="138"/>
      <c r="N12" s="138"/>
      <c r="O12" s="138"/>
      <c r="P12" s="138"/>
      <c r="Q12" s="138"/>
      <c r="R12" s="138"/>
      <c r="S12" s="138"/>
      <c r="T12" s="138"/>
      <c r="U12" s="138"/>
      <c r="V12" s="138"/>
      <c r="W12" s="138"/>
      <c r="X12" s="138"/>
      <c r="Y12" s="138"/>
      <c r="Z12" s="138"/>
      <c r="AA12" s="138"/>
      <c r="AB12" s="938"/>
      <c r="AC12" s="938"/>
      <c r="AD12" s="938"/>
      <c r="AE12" s="938"/>
      <c r="AF12" s="938"/>
      <c r="AG12" s="208">
        <f t="shared" si="1"/>
        <v>0</v>
      </c>
      <c r="AH12" s="141"/>
      <c r="AI12" s="141"/>
      <c r="AJ12" s="141"/>
    </row>
    <row r="13" spans="1:36" s="26" customFormat="1" ht="13.5" thickBot="1">
      <c r="A13" s="730"/>
      <c r="B13" s="731" t="s">
        <v>136</v>
      </c>
      <c r="C13" s="738" t="s">
        <v>124</v>
      </c>
      <c r="D13" s="732" t="s">
        <v>216</v>
      </c>
      <c r="E13" s="342">
        <f>VLOOKUP(D13,'DANH SACH H'!$A$2:$G$12,6,0)</f>
        <v>21</v>
      </c>
      <c r="F13" s="138"/>
      <c r="G13" s="138"/>
      <c r="H13" s="138"/>
      <c r="I13" s="138"/>
      <c r="J13" s="138"/>
      <c r="K13" s="138"/>
      <c r="L13" s="138"/>
      <c r="M13" s="138"/>
      <c r="N13" s="138"/>
      <c r="O13" s="138"/>
      <c r="P13" s="138"/>
      <c r="Q13" s="138"/>
      <c r="R13" s="138"/>
      <c r="S13" s="138"/>
      <c r="T13" s="138"/>
      <c r="U13" s="138"/>
      <c r="V13" s="138"/>
      <c r="W13" s="138"/>
      <c r="X13" s="138"/>
      <c r="Y13" s="138"/>
      <c r="Z13" s="138"/>
      <c r="AA13" s="138"/>
      <c r="AB13" s="938"/>
      <c r="AC13" s="938"/>
      <c r="AD13" s="938"/>
      <c r="AE13" s="938"/>
      <c r="AF13" s="938"/>
      <c r="AG13" s="208">
        <f t="shared" si="1"/>
        <v>0</v>
      </c>
      <c r="AH13" s="141"/>
      <c r="AI13" s="141"/>
      <c r="AJ13" s="141"/>
    </row>
    <row r="14" spans="1:36" s="625" customFormat="1" ht="13.5" thickBot="1">
      <c r="A14" s="163">
        <v>2</v>
      </c>
      <c r="B14" s="233" t="s">
        <v>448</v>
      </c>
      <c r="C14" s="747" t="s">
        <v>454</v>
      </c>
      <c r="D14" s="40" t="s">
        <v>457</v>
      </c>
      <c r="E14" s="342">
        <f>VLOOKUP(D14,'DANH SACH H'!$A$2:$G$12,6,0)</f>
        <v>8</v>
      </c>
      <c r="F14" s="220"/>
      <c r="G14" s="220"/>
      <c r="H14" s="220"/>
      <c r="I14" s="220"/>
      <c r="J14" s="627"/>
      <c r="K14" s="627"/>
      <c r="L14" s="627"/>
      <c r="M14" s="627"/>
      <c r="N14" s="627"/>
      <c r="O14" s="220"/>
      <c r="P14" s="220"/>
      <c r="Q14" s="220"/>
      <c r="R14" s="220"/>
      <c r="S14" s="220"/>
      <c r="T14" s="220"/>
      <c r="U14" s="220"/>
      <c r="V14" s="220"/>
      <c r="W14" s="220"/>
      <c r="X14" s="220"/>
      <c r="Y14" s="220"/>
      <c r="Z14" s="220"/>
      <c r="AA14" s="220"/>
      <c r="AB14" s="170"/>
      <c r="AC14" s="170"/>
      <c r="AD14" s="170"/>
      <c r="AE14" s="170"/>
      <c r="AF14" s="170"/>
      <c r="AG14" s="208">
        <f aca="true" t="shared" si="2" ref="AG14:AG45">SUM(F14:AA14)</f>
        <v>0</v>
      </c>
      <c r="AH14" s="208">
        <v>45</v>
      </c>
      <c r="AI14" s="208"/>
      <c r="AJ14" s="208"/>
    </row>
    <row r="15" spans="1:36" s="625" customFormat="1" ht="13.5" thickBot="1">
      <c r="A15" s="135">
        <v>3</v>
      </c>
      <c r="B15" s="136" t="s">
        <v>138</v>
      </c>
      <c r="C15" s="817" t="s">
        <v>455</v>
      </c>
      <c r="D15" s="40" t="s">
        <v>457</v>
      </c>
      <c r="E15" s="342">
        <f>VLOOKUP(D15,'DANH SACH H'!$A$2:$G$12,6,0)</f>
        <v>8</v>
      </c>
      <c r="F15" s="167"/>
      <c r="G15" s="167"/>
      <c r="H15" s="167">
        <v>4</v>
      </c>
      <c r="I15" s="167">
        <v>4</v>
      </c>
      <c r="J15" s="167">
        <v>4</v>
      </c>
      <c r="K15" s="167">
        <v>4</v>
      </c>
      <c r="L15" s="167">
        <v>4</v>
      </c>
      <c r="M15" s="167">
        <v>4</v>
      </c>
      <c r="N15" s="167">
        <v>4</v>
      </c>
      <c r="O15" s="167">
        <v>4</v>
      </c>
      <c r="P15" s="167">
        <v>4</v>
      </c>
      <c r="Q15" s="167">
        <v>4</v>
      </c>
      <c r="R15" s="167">
        <v>4</v>
      </c>
      <c r="S15" s="167">
        <v>4</v>
      </c>
      <c r="T15" s="167">
        <v>4</v>
      </c>
      <c r="U15" s="167">
        <v>4</v>
      </c>
      <c r="V15" s="167">
        <v>4</v>
      </c>
      <c r="W15" s="167"/>
      <c r="X15" s="167"/>
      <c r="Y15" s="167"/>
      <c r="Z15" s="167"/>
      <c r="AA15" s="167"/>
      <c r="AB15" s="170"/>
      <c r="AC15" s="170"/>
      <c r="AD15" s="170"/>
      <c r="AE15" s="170"/>
      <c r="AF15" s="170"/>
      <c r="AG15" s="208">
        <f t="shared" si="2"/>
        <v>60</v>
      </c>
      <c r="AH15" s="208">
        <v>60</v>
      </c>
      <c r="AI15" s="208">
        <v>35</v>
      </c>
      <c r="AJ15" s="208">
        <v>25</v>
      </c>
    </row>
    <row r="16" spans="1:36" s="625" customFormat="1" ht="12.75" customHeight="1" thickBot="1">
      <c r="A16" s="135">
        <v>3</v>
      </c>
      <c r="B16" s="123" t="s">
        <v>70</v>
      </c>
      <c r="C16" s="752" t="s">
        <v>441</v>
      </c>
      <c r="D16" s="40" t="s">
        <v>457</v>
      </c>
      <c r="E16" s="342">
        <f>VLOOKUP(D16,'DANH SACH H'!$A$2:$G$12,6,0)</f>
        <v>8</v>
      </c>
      <c r="F16" s="167"/>
      <c r="G16" s="167"/>
      <c r="H16" s="167"/>
      <c r="I16" s="167"/>
      <c r="J16" s="167">
        <v>6</v>
      </c>
      <c r="K16" s="167">
        <v>6</v>
      </c>
      <c r="L16" s="167">
        <v>6</v>
      </c>
      <c r="M16" s="167">
        <v>6</v>
      </c>
      <c r="N16" s="167">
        <v>6</v>
      </c>
      <c r="O16" s="167">
        <v>6</v>
      </c>
      <c r="P16" s="167">
        <v>6</v>
      </c>
      <c r="Q16" s="167">
        <v>6</v>
      </c>
      <c r="R16" s="167">
        <v>6</v>
      </c>
      <c r="S16" s="167">
        <v>6</v>
      </c>
      <c r="T16" s="167"/>
      <c r="U16" s="167"/>
      <c r="V16" s="167"/>
      <c r="W16" s="167"/>
      <c r="X16" s="167"/>
      <c r="Y16" s="167"/>
      <c r="Z16" s="221"/>
      <c r="AA16" s="208"/>
      <c r="AB16" s="208"/>
      <c r="AC16" s="208"/>
      <c r="AD16" s="208"/>
      <c r="AE16" s="208"/>
      <c r="AF16" s="208"/>
      <c r="AG16" s="208">
        <f t="shared" si="2"/>
        <v>60</v>
      </c>
      <c r="AH16" s="208">
        <v>60</v>
      </c>
      <c r="AI16" s="208">
        <v>10</v>
      </c>
      <c r="AJ16" s="208">
        <v>50</v>
      </c>
    </row>
    <row r="17" spans="1:36" s="625" customFormat="1" ht="12.75" customHeight="1" thickBot="1">
      <c r="A17" s="210"/>
      <c r="B17" s="224" t="s">
        <v>130</v>
      </c>
      <c r="C17" s="742" t="s">
        <v>456</v>
      </c>
      <c r="D17" s="40" t="s">
        <v>457</v>
      </c>
      <c r="E17" s="342">
        <f>VLOOKUP(D17,'DANH SACH H'!$A$2:$G$12,6,0)</f>
        <v>8</v>
      </c>
      <c r="F17" s="222"/>
      <c r="G17" s="222"/>
      <c r="H17" s="222">
        <v>9</v>
      </c>
      <c r="I17" s="222">
        <v>9</v>
      </c>
      <c r="J17" s="222">
        <v>9</v>
      </c>
      <c r="K17" s="222">
        <v>9</v>
      </c>
      <c r="L17" s="222">
        <v>9</v>
      </c>
      <c r="M17" s="222">
        <v>9</v>
      </c>
      <c r="N17" s="222">
        <v>9</v>
      </c>
      <c r="O17" s="222">
        <v>9</v>
      </c>
      <c r="P17" s="222">
        <v>9</v>
      </c>
      <c r="Q17" s="222">
        <v>9</v>
      </c>
      <c r="R17" s="222">
        <v>9</v>
      </c>
      <c r="S17" s="222">
        <v>9</v>
      </c>
      <c r="T17" s="222">
        <v>9</v>
      </c>
      <c r="U17" s="222">
        <v>9</v>
      </c>
      <c r="V17" s="222">
        <v>9</v>
      </c>
      <c r="W17" s="222">
        <v>9</v>
      </c>
      <c r="X17" s="222">
        <v>6</v>
      </c>
      <c r="Y17" s="222"/>
      <c r="Z17" s="222"/>
      <c r="AA17" s="222"/>
      <c r="AB17" s="170"/>
      <c r="AC17" s="170"/>
      <c r="AD17" s="170"/>
      <c r="AE17" s="170"/>
      <c r="AF17" s="170"/>
      <c r="AG17" s="208">
        <f t="shared" si="2"/>
        <v>150</v>
      </c>
      <c r="AH17" s="208">
        <v>150</v>
      </c>
      <c r="AI17" s="208">
        <v>38</v>
      </c>
      <c r="AJ17" s="208">
        <v>112</v>
      </c>
    </row>
    <row r="18" spans="1:36" s="625" customFormat="1" ht="12.75" customHeight="1" thickBot="1">
      <c r="A18" s="219">
        <v>5</v>
      </c>
      <c r="B18" s="229" t="s">
        <v>69</v>
      </c>
      <c r="C18" s="743" t="s">
        <v>124</v>
      </c>
      <c r="D18" s="40" t="s">
        <v>457</v>
      </c>
      <c r="E18" s="342">
        <f>VLOOKUP(D18,'DANH SACH H'!$A$2:$G$12,6,0)</f>
        <v>8</v>
      </c>
      <c r="F18" s="118"/>
      <c r="G18" s="118"/>
      <c r="H18" s="118"/>
      <c r="I18" s="118"/>
      <c r="J18" s="124"/>
      <c r="K18" s="124"/>
      <c r="L18" s="124"/>
      <c r="M18" s="124"/>
      <c r="N18" s="124"/>
      <c r="O18" s="118"/>
      <c r="P18" s="118"/>
      <c r="Q18" s="118"/>
      <c r="R18" s="118"/>
      <c r="S18" s="118"/>
      <c r="T18" s="118"/>
      <c r="U18" s="118"/>
      <c r="V18" s="118"/>
      <c r="W18" s="118"/>
      <c r="X18" s="118"/>
      <c r="Y18" s="118"/>
      <c r="Z18" s="118"/>
      <c r="AA18" s="118"/>
      <c r="AB18" s="170"/>
      <c r="AC18" s="170"/>
      <c r="AD18" s="170"/>
      <c r="AE18" s="170"/>
      <c r="AF18" s="170"/>
      <c r="AG18" s="208">
        <f t="shared" si="2"/>
        <v>0</v>
      </c>
      <c r="AH18" s="208"/>
      <c r="AI18" s="208"/>
      <c r="AJ18" s="208"/>
    </row>
    <row r="19" spans="1:36" s="625" customFormat="1" ht="12.75" customHeight="1">
      <c r="A19" s="163">
        <v>1</v>
      </c>
      <c r="B19" s="232" t="s">
        <v>69</v>
      </c>
      <c r="C19" s="754" t="s">
        <v>450</v>
      </c>
      <c r="D19" s="40" t="s">
        <v>217</v>
      </c>
      <c r="E19" s="342">
        <f>VLOOKUP(D19,'DANH SACH H'!$A$2:$G$12,6,0)</f>
        <v>12</v>
      </c>
      <c r="F19" s="220"/>
      <c r="G19" s="220"/>
      <c r="H19" s="220">
        <v>8</v>
      </c>
      <c r="I19" s="220">
        <v>8</v>
      </c>
      <c r="J19" s="220">
        <v>8</v>
      </c>
      <c r="K19" s="220">
        <v>8</v>
      </c>
      <c r="L19" s="220">
        <v>8</v>
      </c>
      <c r="M19" s="220">
        <v>8</v>
      </c>
      <c r="N19" s="220">
        <v>8</v>
      </c>
      <c r="O19" s="220">
        <v>4</v>
      </c>
      <c r="P19" s="220"/>
      <c r="Q19" s="220"/>
      <c r="R19" s="220"/>
      <c r="S19" s="220"/>
      <c r="T19" s="220"/>
      <c r="U19" s="220"/>
      <c r="V19" s="220"/>
      <c r="W19" s="220"/>
      <c r="X19" s="220"/>
      <c r="Y19" s="220"/>
      <c r="Z19" s="220"/>
      <c r="AA19" s="220"/>
      <c r="AB19" s="170"/>
      <c r="AC19" s="170"/>
      <c r="AD19" s="170"/>
      <c r="AE19" s="170"/>
      <c r="AF19" s="170"/>
      <c r="AG19" s="208">
        <f t="shared" si="2"/>
        <v>60</v>
      </c>
      <c r="AH19" s="208">
        <v>60</v>
      </c>
      <c r="AI19" s="208">
        <v>8</v>
      </c>
      <c r="AJ19" s="208">
        <v>52</v>
      </c>
    </row>
    <row r="20" spans="1:36" s="625" customFormat="1" ht="12.75">
      <c r="A20" s="135">
        <v>2</v>
      </c>
      <c r="B20" s="123" t="s">
        <v>69</v>
      </c>
      <c r="C20" s="739" t="s">
        <v>482</v>
      </c>
      <c r="D20" s="16" t="s">
        <v>217</v>
      </c>
      <c r="E20" s="342">
        <f>VLOOKUP(D20,'DANH SACH H'!$A$2:$G$12,6,0)</f>
        <v>12</v>
      </c>
      <c r="F20" s="167"/>
      <c r="G20" s="167"/>
      <c r="H20" s="167">
        <v>8</v>
      </c>
      <c r="I20" s="167">
        <v>8</v>
      </c>
      <c r="J20" s="167">
        <v>8</v>
      </c>
      <c r="K20" s="167">
        <v>8</v>
      </c>
      <c r="L20" s="167">
        <v>8</v>
      </c>
      <c r="M20" s="167">
        <v>8</v>
      </c>
      <c r="N20" s="167">
        <v>8</v>
      </c>
      <c r="O20" s="167">
        <v>8</v>
      </c>
      <c r="P20" s="167">
        <v>16</v>
      </c>
      <c r="Q20" s="167">
        <v>16</v>
      </c>
      <c r="R20" s="167">
        <v>16</v>
      </c>
      <c r="S20" s="167">
        <v>8</v>
      </c>
      <c r="T20" s="167"/>
      <c r="U20" s="167"/>
      <c r="V20" s="167"/>
      <c r="W20" s="167"/>
      <c r="X20" s="167"/>
      <c r="Y20" s="167"/>
      <c r="Z20" s="167"/>
      <c r="AA20" s="167"/>
      <c r="AB20" s="170"/>
      <c r="AC20" s="170"/>
      <c r="AD20" s="170"/>
      <c r="AE20" s="170"/>
      <c r="AF20" s="170"/>
      <c r="AG20" s="208">
        <f t="shared" si="2"/>
        <v>120</v>
      </c>
      <c r="AH20" s="208">
        <v>120</v>
      </c>
      <c r="AI20" s="208">
        <v>32</v>
      </c>
      <c r="AJ20" s="208">
        <v>88</v>
      </c>
    </row>
    <row r="21" spans="1:36" s="625" customFormat="1" ht="12.75" customHeight="1">
      <c r="A21" s="135">
        <v>5</v>
      </c>
      <c r="B21" s="136" t="s">
        <v>138</v>
      </c>
      <c r="C21" s="744" t="s">
        <v>142</v>
      </c>
      <c r="D21" s="16" t="s">
        <v>217</v>
      </c>
      <c r="E21" s="342">
        <f>VLOOKUP(D21,'DANH SACH H'!$A$2:$G$12,6,0)</f>
        <v>12</v>
      </c>
      <c r="F21" s="167"/>
      <c r="G21" s="167"/>
      <c r="H21" s="167"/>
      <c r="I21" s="167"/>
      <c r="J21" s="167"/>
      <c r="K21" s="167"/>
      <c r="L21" s="167"/>
      <c r="M21" s="167"/>
      <c r="N21" s="167"/>
      <c r="O21" s="167"/>
      <c r="P21" s="167"/>
      <c r="Q21" s="167"/>
      <c r="R21" s="167"/>
      <c r="S21" s="167"/>
      <c r="T21" s="167"/>
      <c r="U21" s="167"/>
      <c r="V21" s="167"/>
      <c r="W21" s="167"/>
      <c r="X21" s="167"/>
      <c r="Y21" s="167"/>
      <c r="Z21" s="167"/>
      <c r="AA21" s="167"/>
      <c r="AB21" s="170"/>
      <c r="AC21" s="170"/>
      <c r="AD21" s="170"/>
      <c r="AE21" s="170"/>
      <c r="AF21" s="170"/>
      <c r="AG21" s="208">
        <f t="shared" si="2"/>
        <v>0</v>
      </c>
      <c r="AH21" s="208"/>
      <c r="AI21" s="208"/>
      <c r="AJ21" s="208"/>
    </row>
    <row r="22" spans="1:36" s="625" customFormat="1" ht="12.75" customHeight="1">
      <c r="A22" s="135">
        <v>6</v>
      </c>
      <c r="B22" s="136" t="s">
        <v>138</v>
      </c>
      <c r="C22" s="744" t="s">
        <v>143</v>
      </c>
      <c r="D22" s="16" t="s">
        <v>217</v>
      </c>
      <c r="E22" s="342">
        <f>VLOOKUP(D22,'DANH SACH H'!$A$2:$G$12,6,0)</f>
        <v>12</v>
      </c>
      <c r="F22" s="167"/>
      <c r="G22" s="167"/>
      <c r="H22" s="167"/>
      <c r="I22" s="167"/>
      <c r="J22" s="167"/>
      <c r="K22" s="167"/>
      <c r="L22" s="167"/>
      <c r="M22" s="167"/>
      <c r="N22" s="167"/>
      <c r="O22" s="167"/>
      <c r="P22" s="167"/>
      <c r="Q22" s="167"/>
      <c r="R22" s="167"/>
      <c r="S22" s="167"/>
      <c r="T22" s="167"/>
      <c r="U22" s="167"/>
      <c r="V22" s="167"/>
      <c r="W22" s="167"/>
      <c r="X22" s="167"/>
      <c r="Y22" s="167"/>
      <c r="Z22" s="167"/>
      <c r="AA22" s="167"/>
      <c r="AB22" s="170"/>
      <c r="AC22" s="170"/>
      <c r="AD22" s="170"/>
      <c r="AE22" s="170"/>
      <c r="AF22" s="170"/>
      <c r="AG22" s="208">
        <f t="shared" si="2"/>
        <v>0</v>
      </c>
      <c r="AH22" s="208"/>
      <c r="AI22" s="208"/>
      <c r="AJ22" s="208"/>
    </row>
    <row r="23" spans="1:36" s="625" customFormat="1" ht="12.75" customHeight="1">
      <c r="A23" s="135">
        <v>7</v>
      </c>
      <c r="B23" s="136" t="s">
        <v>138</v>
      </c>
      <c r="C23" s="744" t="s">
        <v>144</v>
      </c>
      <c r="D23" s="16" t="s">
        <v>217</v>
      </c>
      <c r="E23" s="342">
        <f>VLOOKUP(D23,'DANH SACH H'!$A$2:$G$12,6,0)</f>
        <v>12</v>
      </c>
      <c r="F23" s="167"/>
      <c r="G23" s="167"/>
      <c r="H23" s="167"/>
      <c r="I23" s="167"/>
      <c r="J23" s="167"/>
      <c r="K23" s="167"/>
      <c r="L23" s="167"/>
      <c r="M23" s="167"/>
      <c r="N23" s="167"/>
      <c r="O23" s="167"/>
      <c r="P23" s="167"/>
      <c r="Q23" s="167"/>
      <c r="R23" s="167"/>
      <c r="S23" s="167"/>
      <c r="T23" s="167"/>
      <c r="U23" s="167"/>
      <c r="V23" s="167"/>
      <c r="W23" s="167"/>
      <c r="X23" s="167"/>
      <c r="Y23" s="167"/>
      <c r="Z23" s="167"/>
      <c r="AA23" s="167"/>
      <c r="AB23" s="170"/>
      <c r="AC23" s="170"/>
      <c r="AD23" s="170"/>
      <c r="AE23" s="170"/>
      <c r="AF23" s="170"/>
      <c r="AG23" s="208">
        <f t="shared" si="2"/>
        <v>0</v>
      </c>
      <c r="AH23" s="208"/>
      <c r="AI23" s="208"/>
      <c r="AJ23" s="208"/>
    </row>
    <row r="24" spans="1:36" s="625" customFormat="1" ht="12.75" customHeight="1" thickBot="1">
      <c r="A24" s="219">
        <v>8</v>
      </c>
      <c r="B24" s="250" t="s">
        <v>138</v>
      </c>
      <c r="C24" s="745" t="s">
        <v>150</v>
      </c>
      <c r="D24" s="113" t="s">
        <v>217</v>
      </c>
      <c r="E24" s="342">
        <f>VLOOKUP(D24,'DANH SACH H'!$A$2:$G$12,6,0)</f>
        <v>12</v>
      </c>
      <c r="F24" s="118"/>
      <c r="G24" s="118"/>
      <c r="H24" s="118"/>
      <c r="I24" s="118"/>
      <c r="J24" s="118"/>
      <c r="K24" s="118"/>
      <c r="L24" s="118"/>
      <c r="M24" s="118"/>
      <c r="N24" s="118"/>
      <c r="O24" s="118"/>
      <c r="P24" s="118"/>
      <c r="Q24" s="118"/>
      <c r="R24" s="118"/>
      <c r="S24" s="118"/>
      <c r="T24" s="118"/>
      <c r="U24" s="118"/>
      <c r="V24" s="118"/>
      <c r="W24" s="118"/>
      <c r="X24" s="118"/>
      <c r="Y24" s="118"/>
      <c r="Z24" s="118"/>
      <c r="AA24" s="118"/>
      <c r="AB24" s="170"/>
      <c r="AC24" s="170"/>
      <c r="AD24" s="170"/>
      <c r="AE24" s="170"/>
      <c r="AF24" s="170"/>
      <c r="AG24" s="208">
        <f t="shared" si="2"/>
        <v>0</v>
      </c>
      <c r="AH24" s="208"/>
      <c r="AI24" s="208"/>
      <c r="AJ24" s="208"/>
    </row>
    <row r="25" spans="1:36" s="625" customFormat="1" ht="12.75" customHeight="1">
      <c r="A25" s="163">
        <v>1</v>
      </c>
      <c r="B25" s="232"/>
      <c r="C25" s="753"/>
      <c r="D25" s="40"/>
      <c r="E25" s="342"/>
      <c r="F25" s="220"/>
      <c r="G25" s="220"/>
      <c r="H25" s="220"/>
      <c r="I25" s="220"/>
      <c r="J25" s="220"/>
      <c r="K25" s="220"/>
      <c r="L25" s="220"/>
      <c r="M25" s="220"/>
      <c r="N25" s="220"/>
      <c r="O25" s="220"/>
      <c r="P25" s="220"/>
      <c r="Q25" s="220"/>
      <c r="R25" s="220"/>
      <c r="S25" s="220"/>
      <c r="T25" s="220"/>
      <c r="U25" s="220"/>
      <c r="V25" s="220"/>
      <c r="W25" s="220"/>
      <c r="X25" s="220"/>
      <c r="Y25" s="220"/>
      <c r="Z25" s="220"/>
      <c r="AA25" s="220"/>
      <c r="AB25" s="170"/>
      <c r="AC25" s="170"/>
      <c r="AD25" s="170"/>
      <c r="AE25" s="170"/>
      <c r="AF25" s="170"/>
      <c r="AG25" s="208">
        <f t="shared" si="2"/>
        <v>0</v>
      </c>
      <c r="AH25" s="208"/>
      <c r="AI25" s="208"/>
      <c r="AJ25" s="208"/>
    </row>
    <row r="26" spans="1:36" s="625" customFormat="1" ht="12.75">
      <c r="A26" s="135">
        <v>2</v>
      </c>
      <c r="B26" s="136" t="s">
        <v>71</v>
      </c>
      <c r="C26" s="739" t="s">
        <v>482</v>
      </c>
      <c r="D26" s="16" t="s">
        <v>215</v>
      </c>
      <c r="E26" s="342">
        <f>VLOOKUP(D26,'DANH SACH H'!$A$2:$G$12,6,0)</f>
        <v>16</v>
      </c>
      <c r="F26" s="167"/>
      <c r="G26" s="167"/>
      <c r="H26" s="167">
        <v>8</v>
      </c>
      <c r="I26" s="167">
        <v>8</v>
      </c>
      <c r="J26" s="167">
        <v>8</v>
      </c>
      <c r="K26" s="167">
        <v>8</v>
      </c>
      <c r="L26" s="167">
        <v>8</v>
      </c>
      <c r="M26" s="167">
        <v>8</v>
      </c>
      <c r="N26" s="167">
        <v>8</v>
      </c>
      <c r="O26" s="167">
        <v>8</v>
      </c>
      <c r="P26" s="167">
        <v>8</v>
      </c>
      <c r="Q26" s="167">
        <v>8</v>
      </c>
      <c r="R26" s="167">
        <v>8</v>
      </c>
      <c r="S26" s="167">
        <v>8</v>
      </c>
      <c r="T26" s="167">
        <v>8</v>
      </c>
      <c r="U26" s="167">
        <v>8</v>
      </c>
      <c r="V26" s="167">
        <v>8</v>
      </c>
      <c r="W26" s="167"/>
      <c r="X26" s="167"/>
      <c r="Y26" s="167"/>
      <c r="Z26" s="167"/>
      <c r="AA26" s="167"/>
      <c r="AB26" s="170"/>
      <c r="AC26" s="170"/>
      <c r="AD26" s="170"/>
      <c r="AE26" s="170"/>
      <c r="AF26" s="170"/>
      <c r="AG26" s="208">
        <f t="shared" si="2"/>
        <v>120</v>
      </c>
      <c r="AH26" s="208">
        <v>120</v>
      </c>
      <c r="AI26" s="208">
        <v>32</v>
      </c>
      <c r="AJ26" s="208">
        <v>88</v>
      </c>
    </row>
    <row r="27" spans="1:36" s="625" customFormat="1" ht="12.75" customHeight="1">
      <c r="A27" s="135">
        <v>3</v>
      </c>
      <c r="B27" s="773"/>
      <c r="C27" s="739"/>
      <c r="D27" s="16"/>
      <c r="E27" s="342"/>
      <c r="F27" s="167"/>
      <c r="G27" s="167"/>
      <c r="H27" s="167"/>
      <c r="I27" s="167"/>
      <c r="J27" s="167"/>
      <c r="K27" s="167"/>
      <c r="L27" s="167"/>
      <c r="M27" s="167"/>
      <c r="N27" s="167"/>
      <c r="O27" s="167"/>
      <c r="P27" s="167"/>
      <c r="Q27" s="167"/>
      <c r="R27" s="167"/>
      <c r="S27" s="167"/>
      <c r="T27" s="167"/>
      <c r="U27" s="167"/>
      <c r="V27" s="167"/>
      <c r="W27" s="167"/>
      <c r="X27" s="167"/>
      <c r="Y27" s="167"/>
      <c r="Z27" s="167"/>
      <c r="AA27" s="167"/>
      <c r="AB27" s="170"/>
      <c r="AC27" s="170"/>
      <c r="AD27" s="170"/>
      <c r="AE27" s="170"/>
      <c r="AF27" s="170"/>
      <c r="AG27" s="208">
        <f t="shared" si="2"/>
        <v>0</v>
      </c>
      <c r="AH27" s="208"/>
      <c r="AI27" s="208"/>
      <c r="AJ27" s="208"/>
    </row>
    <row r="28" spans="1:36" s="625" customFormat="1" ht="12.75" customHeight="1">
      <c r="A28" s="135">
        <v>5</v>
      </c>
      <c r="B28" s="136" t="s">
        <v>138</v>
      </c>
      <c r="C28" s="744" t="s">
        <v>142</v>
      </c>
      <c r="D28" s="16" t="s">
        <v>215</v>
      </c>
      <c r="E28" s="342">
        <f>VLOOKUP(D28,'DANH SACH H'!$A$2:$G$12,6,0)</f>
        <v>16</v>
      </c>
      <c r="F28" s="167"/>
      <c r="G28" s="167"/>
      <c r="H28" s="167"/>
      <c r="I28" s="167"/>
      <c r="J28" s="167"/>
      <c r="K28" s="167"/>
      <c r="L28" s="167"/>
      <c r="M28" s="167"/>
      <c r="N28" s="167"/>
      <c r="O28" s="167"/>
      <c r="P28" s="167"/>
      <c r="Q28" s="167"/>
      <c r="R28" s="167"/>
      <c r="S28" s="167"/>
      <c r="T28" s="167"/>
      <c r="U28" s="167"/>
      <c r="V28" s="167"/>
      <c r="W28" s="167"/>
      <c r="X28" s="167"/>
      <c r="Y28" s="167"/>
      <c r="Z28" s="167"/>
      <c r="AA28" s="167"/>
      <c r="AB28" s="170"/>
      <c r="AC28" s="170"/>
      <c r="AD28" s="170"/>
      <c r="AE28" s="170"/>
      <c r="AF28" s="170"/>
      <c r="AG28" s="208">
        <f t="shared" si="2"/>
        <v>0</v>
      </c>
      <c r="AH28" s="208"/>
      <c r="AI28" s="208"/>
      <c r="AJ28" s="208"/>
    </row>
    <row r="29" spans="1:36" s="625" customFormat="1" ht="12.75" customHeight="1">
      <c r="A29" s="135">
        <v>6</v>
      </c>
      <c r="B29" s="136" t="s">
        <v>138</v>
      </c>
      <c r="C29" s="744" t="s">
        <v>143</v>
      </c>
      <c r="D29" s="16" t="s">
        <v>215</v>
      </c>
      <c r="E29" s="342">
        <f>VLOOKUP(D29,'DANH SACH H'!$A$2:$G$12,6,0)</f>
        <v>16</v>
      </c>
      <c r="F29" s="167"/>
      <c r="G29" s="167"/>
      <c r="H29" s="167"/>
      <c r="I29" s="167"/>
      <c r="J29" s="167"/>
      <c r="K29" s="167"/>
      <c r="L29" s="167"/>
      <c r="M29" s="167"/>
      <c r="N29" s="167"/>
      <c r="O29" s="167"/>
      <c r="P29" s="167"/>
      <c r="Q29" s="167"/>
      <c r="R29" s="167"/>
      <c r="S29" s="167"/>
      <c r="T29" s="167"/>
      <c r="U29" s="167"/>
      <c r="V29" s="167"/>
      <c r="W29" s="167"/>
      <c r="X29" s="167"/>
      <c r="Y29" s="167"/>
      <c r="Z29" s="167"/>
      <c r="AA29" s="167"/>
      <c r="AB29" s="170"/>
      <c r="AC29" s="170"/>
      <c r="AD29" s="170"/>
      <c r="AE29" s="170"/>
      <c r="AF29" s="170"/>
      <c r="AG29" s="208">
        <f t="shared" si="2"/>
        <v>0</v>
      </c>
      <c r="AH29" s="208"/>
      <c r="AI29" s="208"/>
      <c r="AJ29" s="208"/>
    </row>
    <row r="30" spans="1:36" s="625" customFormat="1" ht="12.75" customHeight="1">
      <c r="A30" s="135">
        <v>7</v>
      </c>
      <c r="B30" s="136" t="s">
        <v>138</v>
      </c>
      <c r="C30" s="744" t="s">
        <v>144</v>
      </c>
      <c r="D30" s="16" t="s">
        <v>215</v>
      </c>
      <c r="E30" s="342">
        <f>VLOOKUP(D30,'DANH SACH H'!$A$2:$G$12,6,0)</f>
        <v>16</v>
      </c>
      <c r="F30" s="167"/>
      <c r="G30" s="167"/>
      <c r="H30" s="167"/>
      <c r="I30" s="167"/>
      <c r="J30" s="167"/>
      <c r="K30" s="167"/>
      <c r="L30" s="167"/>
      <c r="M30" s="167"/>
      <c r="N30" s="167"/>
      <c r="O30" s="167"/>
      <c r="P30" s="167"/>
      <c r="Q30" s="167"/>
      <c r="R30" s="167"/>
      <c r="S30" s="167"/>
      <c r="T30" s="167"/>
      <c r="U30" s="167"/>
      <c r="V30" s="167"/>
      <c r="W30" s="167"/>
      <c r="X30" s="167"/>
      <c r="Y30" s="167"/>
      <c r="Z30" s="167"/>
      <c r="AA30" s="167"/>
      <c r="AB30" s="170"/>
      <c r="AC30" s="170"/>
      <c r="AD30" s="170"/>
      <c r="AE30" s="170"/>
      <c r="AF30" s="170"/>
      <c r="AG30" s="208">
        <f t="shared" si="2"/>
        <v>0</v>
      </c>
      <c r="AH30" s="208"/>
      <c r="AI30" s="208"/>
      <c r="AJ30" s="208"/>
    </row>
    <row r="31" spans="1:36" s="625" customFormat="1" ht="12.75" customHeight="1" thickBot="1">
      <c r="A31" s="219">
        <v>8</v>
      </c>
      <c r="B31" s="250" t="s">
        <v>138</v>
      </c>
      <c r="C31" s="745" t="s">
        <v>150</v>
      </c>
      <c r="D31" s="113" t="s">
        <v>215</v>
      </c>
      <c r="E31" s="342">
        <f>VLOOKUP(D31,'DANH SACH H'!$A$2:$G$12,6,0)</f>
        <v>16</v>
      </c>
      <c r="F31" s="118"/>
      <c r="G31" s="118"/>
      <c r="H31" s="118"/>
      <c r="I31" s="118"/>
      <c r="J31" s="118"/>
      <c r="K31" s="118"/>
      <c r="L31" s="118"/>
      <c r="M31" s="118"/>
      <c r="N31" s="118"/>
      <c r="O31" s="118"/>
      <c r="P31" s="118"/>
      <c r="Q31" s="118"/>
      <c r="R31" s="118"/>
      <c r="S31" s="118"/>
      <c r="T31" s="118"/>
      <c r="U31" s="118"/>
      <c r="V31" s="118"/>
      <c r="W31" s="118"/>
      <c r="X31" s="118"/>
      <c r="Y31" s="118"/>
      <c r="Z31" s="118"/>
      <c r="AA31" s="118"/>
      <c r="AB31" s="170"/>
      <c r="AC31" s="170"/>
      <c r="AD31" s="170"/>
      <c r="AE31" s="170"/>
      <c r="AF31" s="170"/>
      <c r="AG31" s="208">
        <f t="shared" si="2"/>
        <v>0</v>
      </c>
      <c r="AH31" s="208"/>
      <c r="AI31" s="208"/>
      <c r="AJ31" s="208"/>
    </row>
    <row r="32" spans="1:36" s="625" customFormat="1" ht="12.75" customHeight="1">
      <c r="A32" s="163">
        <v>1</v>
      </c>
      <c r="B32" s="232"/>
      <c r="C32" s="746"/>
      <c r="D32" s="40"/>
      <c r="E32" s="342"/>
      <c r="F32" s="220"/>
      <c r="G32" s="220"/>
      <c r="H32" s="220"/>
      <c r="I32" s="220"/>
      <c r="J32" s="220"/>
      <c r="K32" s="220"/>
      <c r="L32" s="220"/>
      <c r="M32" s="220"/>
      <c r="N32" s="220"/>
      <c r="O32" s="220"/>
      <c r="P32" s="220"/>
      <c r="Q32" s="220"/>
      <c r="R32" s="220"/>
      <c r="S32" s="220"/>
      <c r="T32" s="220"/>
      <c r="U32" s="220"/>
      <c r="V32" s="220"/>
      <c r="W32" s="220"/>
      <c r="X32" s="220"/>
      <c r="Y32" s="220"/>
      <c r="Z32" s="220"/>
      <c r="AA32" s="220"/>
      <c r="AB32" s="170"/>
      <c r="AC32" s="170"/>
      <c r="AD32" s="170"/>
      <c r="AE32" s="170"/>
      <c r="AF32" s="170"/>
      <c r="AG32" s="208">
        <f t="shared" si="2"/>
        <v>0</v>
      </c>
      <c r="AH32" s="208"/>
      <c r="AI32" s="208"/>
      <c r="AJ32" s="208"/>
    </row>
    <row r="33" spans="1:36" s="625" customFormat="1" ht="12.75" customHeight="1" thickBot="1">
      <c r="A33" s="135">
        <v>2</v>
      </c>
      <c r="B33" s="136" t="s">
        <v>138</v>
      </c>
      <c r="C33" s="623" t="s">
        <v>483</v>
      </c>
      <c r="D33" s="16" t="s">
        <v>245</v>
      </c>
      <c r="E33" s="342">
        <f>VLOOKUP(D33,'DANH SACH H'!$A$2:$G$12,6,0)</f>
        <v>18</v>
      </c>
      <c r="F33" s="167"/>
      <c r="G33" s="167"/>
      <c r="H33" s="167">
        <v>8</v>
      </c>
      <c r="I33" s="167">
        <v>8</v>
      </c>
      <c r="J33" s="167">
        <v>8</v>
      </c>
      <c r="K33" s="167">
        <v>8</v>
      </c>
      <c r="L33" s="167">
        <v>8</v>
      </c>
      <c r="M33" s="167">
        <v>8</v>
      </c>
      <c r="N33" s="167">
        <v>8</v>
      </c>
      <c r="O33" s="167">
        <v>8</v>
      </c>
      <c r="P33" s="167">
        <v>4</v>
      </c>
      <c r="Q33" s="167">
        <v>4</v>
      </c>
      <c r="R33" s="167">
        <v>4</v>
      </c>
      <c r="S33" s="167">
        <v>4</v>
      </c>
      <c r="T33" s="167">
        <v>4</v>
      </c>
      <c r="U33" s="167">
        <v>4</v>
      </c>
      <c r="V33" s="167">
        <v>2</v>
      </c>
      <c r="W33" s="167"/>
      <c r="X33" s="167"/>
      <c r="Y33" s="167"/>
      <c r="Z33" s="167"/>
      <c r="AA33" s="167"/>
      <c r="AB33" s="170"/>
      <c r="AC33" s="170"/>
      <c r="AD33" s="170"/>
      <c r="AE33" s="170"/>
      <c r="AF33" s="170"/>
      <c r="AG33" s="208">
        <f t="shared" si="2"/>
        <v>90</v>
      </c>
      <c r="AH33" s="208">
        <v>90</v>
      </c>
      <c r="AI33" s="208">
        <v>36</v>
      </c>
      <c r="AJ33" s="208">
        <v>54</v>
      </c>
    </row>
    <row r="34" spans="1:36" s="625" customFormat="1" ht="18" customHeight="1">
      <c r="A34" s="135">
        <v>3</v>
      </c>
      <c r="B34" s="232" t="s">
        <v>130</v>
      </c>
      <c r="C34" s="626" t="s">
        <v>484</v>
      </c>
      <c r="D34" s="16" t="s">
        <v>245</v>
      </c>
      <c r="E34" s="342">
        <f>VLOOKUP(D34,'DANH SACH H'!$A$2:$G$12,6,0)</f>
        <v>18</v>
      </c>
      <c r="F34" s="167"/>
      <c r="G34" s="167"/>
      <c r="H34" s="167">
        <v>3</v>
      </c>
      <c r="I34" s="167">
        <v>3</v>
      </c>
      <c r="J34" s="167">
        <v>3</v>
      </c>
      <c r="K34" s="167">
        <v>3</v>
      </c>
      <c r="L34" s="167">
        <v>3</v>
      </c>
      <c r="M34" s="167">
        <v>3</v>
      </c>
      <c r="N34" s="167">
        <v>3</v>
      </c>
      <c r="O34" s="167">
        <v>3</v>
      </c>
      <c r="P34" s="167">
        <v>3</v>
      </c>
      <c r="Q34" s="167">
        <v>3</v>
      </c>
      <c r="R34" s="167"/>
      <c r="S34" s="169"/>
      <c r="T34" s="169"/>
      <c r="U34" s="169"/>
      <c r="V34" s="169"/>
      <c r="W34" s="169"/>
      <c r="X34" s="167"/>
      <c r="Y34" s="167"/>
      <c r="Z34" s="167"/>
      <c r="AA34" s="167"/>
      <c r="AB34" s="170"/>
      <c r="AC34" s="170"/>
      <c r="AD34" s="170"/>
      <c r="AE34" s="170"/>
      <c r="AF34" s="170"/>
      <c r="AG34" s="208">
        <f t="shared" si="2"/>
        <v>30</v>
      </c>
      <c r="AH34" s="208">
        <v>30</v>
      </c>
      <c r="AI34" s="208">
        <v>24</v>
      </c>
      <c r="AJ34" s="208">
        <v>6</v>
      </c>
    </row>
    <row r="35" spans="1:36" s="625" customFormat="1" ht="12.75" customHeight="1">
      <c r="A35" s="135">
        <v>4</v>
      </c>
      <c r="B35" s="136" t="s">
        <v>92</v>
      </c>
      <c r="C35" s="626" t="s">
        <v>485</v>
      </c>
      <c r="D35" s="16" t="s">
        <v>245</v>
      </c>
      <c r="E35" s="342">
        <f>VLOOKUP(D35,'DANH SACH H'!$A$2:$G$12,6,0)</f>
        <v>18</v>
      </c>
      <c r="F35" s="167"/>
      <c r="G35" s="167"/>
      <c r="H35" s="167">
        <v>6</v>
      </c>
      <c r="I35" s="167">
        <v>6</v>
      </c>
      <c r="J35" s="167">
        <v>6</v>
      </c>
      <c r="K35" s="167">
        <v>6</v>
      </c>
      <c r="L35" s="167">
        <v>6</v>
      </c>
      <c r="M35" s="167">
        <v>6</v>
      </c>
      <c r="N35" s="167">
        <v>6</v>
      </c>
      <c r="O35" s="167">
        <v>6</v>
      </c>
      <c r="P35" s="167">
        <v>6</v>
      </c>
      <c r="Q35" s="167">
        <v>6</v>
      </c>
      <c r="R35" s="167"/>
      <c r="S35" s="167"/>
      <c r="T35" s="167"/>
      <c r="U35" s="167"/>
      <c r="V35" s="167"/>
      <c r="W35" s="167"/>
      <c r="X35" s="167"/>
      <c r="Y35" s="167"/>
      <c r="Z35" s="167"/>
      <c r="AA35" s="167"/>
      <c r="AB35" s="170"/>
      <c r="AC35" s="170"/>
      <c r="AD35" s="170"/>
      <c r="AE35" s="170"/>
      <c r="AF35" s="170"/>
      <c r="AG35" s="208">
        <f t="shared" si="2"/>
        <v>60</v>
      </c>
      <c r="AH35" s="208">
        <v>60</v>
      </c>
      <c r="AI35" s="208">
        <v>15</v>
      </c>
      <c r="AJ35" s="208">
        <v>45</v>
      </c>
    </row>
    <row r="36" spans="1:36" s="625" customFormat="1" ht="12.75" customHeight="1">
      <c r="A36" s="135">
        <v>5</v>
      </c>
      <c r="B36" s="136" t="s">
        <v>130</v>
      </c>
      <c r="C36" s="626" t="s">
        <v>486</v>
      </c>
      <c r="D36" s="16" t="s">
        <v>245</v>
      </c>
      <c r="E36" s="342">
        <f>VLOOKUP(D36,'DANH SACH H'!$A$2:$G$12,6,0)</f>
        <v>18</v>
      </c>
      <c r="F36" s="167"/>
      <c r="G36" s="167"/>
      <c r="H36" s="167">
        <v>3</v>
      </c>
      <c r="I36" s="167">
        <v>3</v>
      </c>
      <c r="J36" s="167">
        <v>3</v>
      </c>
      <c r="K36" s="167">
        <v>3</v>
      </c>
      <c r="L36" s="167">
        <v>3</v>
      </c>
      <c r="M36" s="167">
        <v>3</v>
      </c>
      <c r="N36" s="167">
        <v>3</v>
      </c>
      <c r="O36" s="167">
        <v>3</v>
      </c>
      <c r="P36" s="167">
        <v>3</v>
      </c>
      <c r="Q36" s="167">
        <v>3</v>
      </c>
      <c r="R36" s="167">
        <v>6</v>
      </c>
      <c r="S36" s="167">
        <v>6</v>
      </c>
      <c r="T36" s="167">
        <v>6</v>
      </c>
      <c r="U36" s="167">
        <v>6</v>
      </c>
      <c r="V36" s="167">
        <v>6</v>
      </c>
      <c r="W36" s="167"/>
      <c r="X36" s="167"/>
      <c r="Y36" s="167"/>
      <c r="Z36" s="167"/>
      <c r="AA36" s="167"/>
      <c r="AB36" s="170"/>
      <c r="AC36" s="170"/>
      <c r="AD36" s="170"/>
      <c r="AE36" s="170"/>
      <c r="AF36" s="170"/>
      <c r="AG36" s="208">
        <f t="shared" si="2"/>
        <v>60</v>
      </c>
      <c r="AH36" s="208">
        <v>60</v>
      </c>
      <c r="AI36" s="208">
        <v>15</v>
      </c>
      <c r="AJ36" s="208">
        <v>45</v>
      </c>
    </row>
    <row r="37" spans="1:36" s="625" customFormat="1" ht="12.75" customHeight="1">
      <c r="A37" s="135">
        <v>7</v>
      </c>
      <c r="B37" s="136" t="s">
        <v>138</v>
      </c>
      <c r="C37" s="744" t="s">
        <v>142</v>
      </c>
      <c r="D37" s="16" t="s">
        <v>245</v>
      </c>
      <c r="E37" s="342">
        <f>VLOOKUP(D37,'DANH SACH H'!$A$2:$G$12,6,0)</f>
        <v>18</v>
      </c>
      <c r="F37" s="167"/>
      <c r="G37" s="167"/>
      <c r="H37" s="167"/>
      <c r="I37" s="167"/>
      <c r="J37" s="167"/>
      <c r="K37" s="167"/>
      <c r="L37" s="167"/>
      <c r="M37" s="167"/>
      <c r="N37" s="167"/>
      <c r="O37" s="167"/>
      <c r="P37" s="167"/>
      <c r="Q37" s="167"/>
      <c r="R37" s="167"/>
      <c r="S37" s="167"/>
      <c r="T37" s="167"/>
      <c r="U37" s="167"/>
      <c r="V37" s="167"/>
      <c r="W37" s="167"/>
      <c r="X37" s="167"/>
      <c r="Y37" s="167"/>
      <c r="Z37" s="167"/>
      <c r="AA37" s="167"/>
      <c r="AB37" s="170"/>
      <c r="AC37" s="170"/>
      <c r="AD37" s="170"/>
      <c r="AE37" s="170"/>
      <c r="AF37" s="170"/>
      <c r="AG37" s="208">
        <f t="shared" si="2"/>
        <v>0</v>
      </c>
      <c r="AH37" s="208"/>
      <c r="AI37" s="208"/>
      <c r="AJ37" s="208"/>
    </row>
    <row r="38" spans="1:36" s="625" customFormat="1" ht="12.75" customHeight="1">
      <c r="A38" s="135">
        <v>8</v>
      </c>
      <c r="B38" s="136" t="s">
        <v>138</v>
      </c>
      <c r="C38" s="744" t="s">
        <v>143</v>
      </c>
      <c r="D38" s="16" t="s">
        <v>245</v>
      </c>
      <c r="E38" s="342">
        <f>VLOOKUP(D38,'DANH SACH H'!$A$2:$G$12,6,0)</f>
        <v>18</v>
      </c>
      <c r="F38" s="167"/>
      <c r="G38" s="167"/>
      <c r="H38" s="167"/>
      <c r="I38" s="167"/>
      <c r="J38" s="167"/>
      <c r="K38" s="167"/>
      <c r="L38" s="167"/>
      <c r="M38" s="167"/>
      <c r="N38" s="167"/>
      <c r="O38" s="167"/>
      <c r="P38" s="167"/>
      <c r="Q38" s="167"/>
      <c r="R38" s="167"/>
      <c r="S38" s="167"/>
      <c r="T38" s="167"/>
      <c r="U38" s="167"/>
      <c r="V38" s="167"/>
      <c r="W38" s="167"/>
      <c r="X38" s="167"/>
      <c r="Y38" s="167"/>
      <c r="Z38" s="167"/>
      <c r="AA38" s="167"/>
      <c r="AB38" s="170"/>
      <c r="AC38" s="170"/>
      <c r="AD38" s="170"/>
      <c r="AE38" s="170"/>
      <c r="AF38" s="170"/>
      <c r="AG38" s="208">
        <f t="shared" si="2"/>
        <v>0</v>
      </c>
      <c r="AH38" s="208"/>
      <c r="AI38" s="208"/>
      <c r="AJ38" s="208"/>
    </row>
    <row r="39" spans="1:36" s="625" customFormat="1" ht="12.75" customHeight="1">
      <c r="A39" s="135">
        <v>9</v>
      </c>
      <c r="B39" s="136" t="s">
        <v>138</v>
      </c>
      <c r="C39" s="744" t="s">
        <v>144</v>
      </c>
      <c r="D39" s="16" t="s">
        <v>245</v>
      </c>
      <c r="E39" s="342">
        <f>VLOOKUP(D39,'DANH SACH H'!$A$2:$G$12,6,0)</f>
        <v>18</v>
      </c>
      <c r="F39" s="167"/>
      <c r="G39" s="167"/>
      <c r="H39" s="167"/>
      <c r="I39" s="167"/>
      <c r="J39" s="167"/>
      <c r="K39" s="167"/>
      <c r="L39" s="167"/>
      <c r="M39" s="167"/>
      <c r="N39" s="167"/>
      <c r="O39" s="167"/>
      <c r="P39" s="167"/>
      <c r="Q39" s="167"/>
      <c r="R39" s="167"/>
      <c r="S39" s="167"/>
      <c r="T39" s="167"/>
      <c r="U39" s="167"/>
      <c r="V39" s="167"/>
      <c r="W39" s="167"/>
      <c r="X39" s="167"/>
      <c r="Y39" s="167"/>
      <c r="Z39" s="167"/>
      <c r="AA39" s="167"/>
      <c r="AB39" s="170"/>
      <c r="AC39" s="170"/>
      <c r="AD39" s="170"/>
      <c r="AE39" s="170"/>
      <c r="AF39" s="170"/>
      <c r="AG39" s="208">
        <f t="shared" si="2"/>
        <v>0</v>
      </c>
      <c r="AH39" s="208"/>
      <c r="AI39" s="208"/>
      <c r="AJ39" s="208"/>
    </row>
    <row r="40" spans="1:36" s="625" customFormat="1" ht="12.75" customHeight="1">
      <c r="A40" s="135">
        <v>10</v>
      </c>
      <c r="B40" s="136" t="s">
        <v>138</v>
      </c>
      <c r="C40" s="744" t="s">
        <v>150</v>
      </c>
      <c r="D40" s="16" t="s">
        <v>245</v>
      </c>
      <c r="E40" s="342">
        <f>VLOOKUP(D40,'DANH SACH H'!$A$2:$G$12,6,0)</f>
        <v>18</v>
      </c>
      <c r="F40" s="167"/>
      <c r="G40" s="167"/>
      <c r="H40" s="167"/>
      <c r="I40" s="167"/>
      <c r="J40" s="169"/>
      <c r="K40" s="169"/>
      <c r="L40" s="169"/>
      <c r="M40" s="169"/>
      <c r="N40" s="169"/>
      <c r="O40" s="167"/>
      <c r="P40" s="167"/>
      <c r="Q40" s="167"/>
      <c r="R40" s="167"/>
      <c r="S40" s="167"/>
      <c r="T40" s="167"/>
      <c r="U40" s="167"/>
      <c r="V40" s="167"/>
      <c r="W40" s="167"/>
      <c r="X40" s="167"/>
      <c r="Y40" s="167"/>
      <c r="Z40" s="167"/>
      <c r="AA40" s="167"/>
      <c r="AB40" s="170"/>
      <c r="AC40" s="170"/>
      <c r="AD40" s="170"/>
      <c r="AE40" s="170"/>
      <c r="AF40" s="170"/>
      <c r="AG40" s="208">
        <f t="shared" si="2"/>
        <v>0</v>
      </c>
      <c r="AH40" s="208"/>
      <c r="AI40" s="208"/>
      <c r="AJ40" s="208"/>
    </row>
    <row r="41" spans="1:36" s="625" customFormat="1" ht="12.75" customHeight="1">
      <c r="A41" s="135">
        <v>11</v>
      </c>
      <c r="B41" s="136" t="s">
        <v>138</v>
      </c>
      <c r="C41" s="744" t="s">
        <v>442</v>
      </c>
      <c r="D41" s="16" t="s">
        <v>245</v>
      </c>
      <c r="E41" s="342">
        <f>VLOOKUP(D41,'DANH SACH H'!$A$2:$G$12,6,0)</f>
        <v>18</v>
      </c>
      <c r="F41" s="167"/>
      <c r="G41" s="167"/>
      <c r="H41" s="167"/>
      <c r="I41" s="167"/>
      <c r="J41" s="167"/>
      <c r="K41" s="167"/>
      <c r="L41" s="169"/>
      <c r="M41" s="169"/>
      <c r="N41" s="169"/>
      <c r="O41" s="167"/>
      <c r="P41" s="167"/>
      <c r="Q41" s="167"/>
      <c r="R41" s="167"/>
      <c r="S41" s="167"/>
      <c r="T41" s="167"/>
      <c r="U41" s="167"/>
      <c r="V41" s="167"/>
      <c r="W41" s="167"/>
      <c r="X41" s="167"/>
      <c r="Y41" s="167"/>
      <c r="Z41" s="167"/>
      <c r="AA41" s="167"/>
      <c r="AB41" s="170"/>
      <c r="AC41" s="170"/>
      <c r="AD41" s="170"/>
      <c r="AE41" s="170"/>
      <c r="AF41" s="170"/>
      <c r="AG41" s="208">
        <f t="shared" si="2"/>
        <v>0</v>
      </c>
      <c r="AH41" s="208"/>
      <c r="AI41" s="208"/>
      <c r="AJ41" s="208"/>
    </row>
    <row r="42" spans="1:36" s="625" customFormat="1" ht="12.75" customHeight="1" thickBot="1">
      <c r="A42" s="219">
        <v>12</v>
      </c>
      <c r="B42" s="250" t="s">
        <v>130</v>
      </c>
      <c r="C42" s="743" t="s">
        <v>124</v>
      </c>
      <c r="D42" s="113" t="s">
        <v>245</v>
      </c>
      <c r="E42" s="342">
        <f>VLOOKUP(D42,'DANH SACH H'!$A$2:$G$12,6,0)</f>
        <v>18</v>
      </c>
      <c r="F42" s="118"/>
      <c r="G42" s="118"/>
      <c r="H42" s="118"/>
      <c r="I42" s="118"/>
      <c r="J42" s="118"/>
      <c r="K42" s="118"/>
      <c r="L42" s="118"/>
      <c r="M42" s="118"/>
      <c r="N42" s="118"/>
      <c r="O42" s="118"/>
      <c r="P42" s="118"/>
      <c r="Q42" s="118"/>
      <c r="R42" s="118"/>
      <c r="S42" s="118"/>
      <c r="T42" s="118"/>
      <c r="U42" s="118"/>
      <c r="V42" s="118"/>
      <c r="W42" s="118"/>
      <c r="X42" s="118"/>
      <c r="Y42" s="118"/>
      <c r="Z42" s="118"/>
      <c r="AA42" s="118"/>
      <c r="AB42" s="170"/>
      <c r="AC42" s="170"/>
      <c r="AD42" s="170"/>
      <c r="AE42" s="170"/>
      <c r="AF42" s="170"/>
      <c r="AG42" s="208">
        <f t="shared" si="2"/>
        <v>0</v>
      </c>
      <c r="AH42" s="208"/>
      <c r="AI42" s="208"/>
      <c r="AJ42" s="208"/>
    </row>
    <row r="43" spans="1:36" s="625" customFormat="1" ht="13.5" thickBot="1">
      <c r="A43" s="163">
        <v>1</v>
      </c>
      <c r="B43" s="232" t="s">
        <v>448</v>
      </c>
      <c r="C43" s="747"/>
      <c r="D43" s="40" t="s">
        <v>639</v>
      </c>
      <c r="E43" s="342">
        <f>VLOOKUP(D43,'DANH SACH H'!$A$2:$G$12,6,0)</f>
        <v>9</v>
      </c>
      <c r="F43" s="220"/>
      <c r="G43" s="220"/>
      <c r="H43" s="220"/>
      <c r="I43" s="220"/>
      <c r="J43" s="220"/>
      <c r="K43" s="220"/>
      <c r="L43" s="220"/>
      <c r="M43" s="220"/>
      <c r="N43" s="220"/>
      <c r="O43" s="220"/>
      <c r="P43" s="220"/>
      <c r="Q43" s="220"/>
      <c r="R43" s="220"/>
      <c r="S43" s="220"/>
      <c r="T43" s="220"/>
      <c r="U43" s="220"/>
      <c r="V43" s="220"/>
      <c r="W43" s="220"/>
      <c r="X43" s="220"/>
      <c r="Y43" s="220"/>
      <c r="Z43" s="220"/>
      <c r="AA43" s="220"/>
      <c r="AB43" s="170"/>
      <c r="AC43" s="170"/>
      <c r="AD43" s="170"/>
      <c r="AE43" s="170"/>
      <c r="AF43" s="170"/>
      <c r="AG43" s="208">
        <f t="shared" si="2"/>
        <v>0</v>
      </c>
      <c r="AH43" s="208"/>
      <c r="AI43" s="208"/>
      <c r="AJ43" s="208"/>
    </row>
    <row r="44" spans="1:36" s="625" customFormat="1" ht="24" customHeight="1" thickBot="1">
      <c r="A44" s="135">
        <v>2</v>
      </c>
      <c r="B44" s="136" t="s">
        <v>130</v>
      </c>
      <c r="C44" s="755" t="s">
        <v>521</v>
      </c>
      <c r="D44" s="40" t="s">
        <v>639</v>
      </c>
      <c r="E44" s="342">
        <f>VLOOKUP(D44,'DANH SACH H'!$A$2:$G$12,6,0)</f>
        <v>9</v>
      </c>
      <c r="F44" s="167"/>
      <c r="G44" s="167"/>
      <c r="H44" s="167">
        <v>3</v>
      </c>
      <c r="I44" s="167">
        <v>3</v>
      </c>
      <c r="J44" s="167">
        <v>3</v>
      </c>
      <c r="K44" s="167">
        <v>3</v>
      </c>
      <c r="L44" s="167">
        <v>3</v>
      </c>
      <c r="M44" s="167">
        <v>3</v>
      </c>
      <c r="N44" s="167">
        <v>3</v>
      </c>
      <c r="O44" s="167">
        <v>3</v>
      </c>
      <c r="P44" s="167">
        <v>3</v>
      </c>
      <c r="Q44" s="167">
        <v>3</v>
      </c>
      <c r="R44" s="167"/>
      <c r="S44" s="167"/>
      <c r="T44" s="167"/>
      <c r="U44" s="167"/>
      <c r="V44" s="167"/>
      <c r="W44" s="167"/>
      <c r="X44" s="167"/>
      <c r="Y44" s="167"/>
      <c r="Z44" s="167"/>
      <c r="AA44" s="167"/>
      <c r="AB44" s="170"/>
      <c r="AC44" s="170"/>
      <c r="AD44" s="170"/>
      <c r="AE44" s="170"/>
      <c r="AF44" s="170"/>
      <c r="AG44" s="208">
        <f t="shared" si="2"/>
        <v>30</v>
      </c>
      <c r="AH44" s="208">
        <v>30</v>
      </c>
      <c r="AI44" s="208">
        <v>24</v>
      </c>
      <c r="AJ44" s="208">
        <v>6</v>
      </c>
    </row>
    <row r="45" spans="1:36" s="625" customFormat="1" ht="12.75" customHeight="1" thickBot="1">
      <c r="A45" s="135">
        <v>3</v>
      </c>
      <c r="B45" s="136" t="s">
        <v>92</v>
      </c>
      <c r="C45" s="755" t="s">
        <v>487</v>
      </c>
      <c r="D45" s="40" t="s">
        <v>639</v>
      </c>
      <c r="E45" s="342">
        <f>VLOOKUP(D45,'DANH SACH H'!$A$2:$G$12,6,0)</f>
        <v>9</v>
      </c>
      <c r="F45" s="167"/>
      <c r="G45" s="167"/>
      <c r="H45" s="167">
        <v>9</v>
      </c>
      <c r="I45" s="167">
        <v>9</v>
      </c>
      <c r="J45" s="167">
        <v>9</v>
      </c>
      <c r="K45" s="167">
        <v>9</v>
      </c>
      <c r="L45" s="167">
        <v>9</v>
      </c>
      <c r="M45" s="167">
        <v>9</v>
      </c>
      <c r="N45" s="167">
        <v>9</v>
      </c>
      <c r="O45" s="167">
        <v>9</v>
      </c>
      <c r="P45" s="167">
        <v>9</v>
      </c>
      <c r="Q45" s="167">
        <v>9</v>
      </c>
      <c r="R45" s="167">
        <v>18</v>
      </c>
      <c r="S45" s="167">
        <v>12</v>
      </c>
      <c r="T45" s="167"/>
      <c r="U45" s="167"/>
      <c r="V45" s="169"/>
      <c r="W45" s="169"/>
      <c r="X45" s="169"/>
      <c r="Y45" s="169"/>
      <c r="Z45" s="169"/>
      <c r="AA45" s="167"/>
      <c r="AB45" s="170"/>
      <c r="AC45" s="170"/>
      <c r="AD45" s="170"/>
      <c r="AE45" s="170"/>
      <c r="AF45" s="170"/>
      <c r="AG45" s="208">
        <f t="shared" si="2"/>
        <v>120</v>
      </c>
      <c r="AH45" s="208">
        <v>120</v>
      </c>
      <c r="AI45" s="208">
        <v>30</v>
      </c>
      <c r="AJ45" s="208">
        <v>90</v>
      </c>
    </row>
    <row r="46" spans="1:36" s="625" customFormat="1" ht="12.75" customHeight="1" thickBot="1">
      <c r="A46" s="135">
        <v>4</v>
      </c>
      <c r="B46" s="136" t="s">
        <v>70</v>
      </c>
      <c r="C46" s="755" t="s">
        <v>486</v>
      </c>
      <c r="D46" s="40" t="s">
        <v>639</v>
      </c>
      <c r="E46" s="342">
        <f>VLOOKUP(D46,'DANH SACH H'!$A$2:$G$12,6,0)</f>
        <v>9</v>
      </c>
      <c r="F46" s="167"/>
      <c r="G46" s="167"/>
      <c r="H46" s="167">
        <v>6</v>
      </c>
      <c r="I46" s="167">
        <v>6</v>
      </c>
      <c r="J46" s="167">
        <v>6</v>
      </c>
      <c r="K46" s="167">
        <v>6</v>
      </c>
      <c r="L46" s="167">
        <v>6</v>
      </c>
      <c r="M46" s="167">
        <v>6</v>
      </c>
      <c r="N46" s="167">
        <v>6</v>
      </c>
      <c r="O46" s="167">
        <v>6</v>
      </c>
      <c r="P46" s="167">
        <v>6</v>
      </c>
      <c r="Q46" s="167">
        <v>6</v>
      </c>
      <c r="R46" s="167"/>
      <c r="S46" s="167"/>
      <c r="T46" s="167"/>
      <c r="U46" s="167"/>
      <c r="V46" s="167"/>
      <c r="W46" s="167"/>
      <c r="X46" s="167"/>
      <c r="Y46" s="167"/>
      <c r="Z46" s="167"/>
      <c r="AA46" s="167"/>
      <c r="AB46" s="170"/>
      <c r="AC46" s="170"/>
      <c r="AD46" s="170"/>
      <c r="AE46" s="170"/>
      <c r="AF46" s="170"/>
      <c r="AG46" s="208">
        <f>SUM(F46:AA46)</f>
        <v>60</v>
      </c>
      <c r="AH46" s="208">
        <v>60</v>
      </c>
      <c r="AI46" s="208">
        <v>15</v>
      </c>
      <c r="AJ46" s="208">
        <v>45</v>
      </c>
    </row>
    <row r="47" spans="1:36" s="625" customFormat="1" ht="12.75" customHeight="1" thickBot="1">
      <c r="A47" s="135">
        <v>5</v>
      </c>
      <c r="B47" s="136" t="s">
        <v>136</v>
      </c>
      <c r="C47" s="755" t="s">
        <v>488</v>
      </c>
      <c r="D47" s="40" t="s">
        <v>639</v>
      </c>
      <c r="E47" s="342">
        <f>VLOOKUP(D47,'DANH SACH H'!$A$2:$G$12,6,0)</f>
        <v>9</v>
      </c>
      <c r="F47" s="167"/>
      <c r="G47" s="167"/>
      <c r="H47" s="167">
        <v>12</v>
      </c>
      <c r="I47" s="167">
        <v>12</v>
      </c>
      <c r="J47" s="167">
        <v>12</v>
      </c>
      <c r="K47" s="167">
        <v>12</v>
      </c>
      <c r="L47" s="167">
        <v>12</v>
      </c>
      <c r="M47" s="167">
        <v>12</v>
      </c>
      <c r="N47" s="167">
        <v>12</v>
      </c>
      <c r="O47" s="167">
        <v>12</v>
      </c>
      <c r="P47" s="167">
        <v>12</v>
      </c>
      <c r="Q47" s="167">
        <v>12</v>
      </c>
      <c r="R47" s="167"/>
      <c r="S47" s="167"/>
      <c r="T47" s="167"/>
      <c r="U47" s="167"/>
      <c r="V47" s="167"/>
      <c r="W47" s="167"/>
      <c r="X47" s="167"/>
      <c r="Y47" s="167"/>
      <c r="Z47" s="167"/>
      <c r="AA47" s="167"/>
      <c r="AB47" s="170"/>
      <c r="AC47" s="170"/>
      <c r="AD47" s="170"/>
      <c r="AE47" s="170"/>
      <c r="AF47" s="170"/>
      <c r="AG47" s="208">
        <f>SUM(F47:AA47)</f>
        <v>120</v>
      </c>
      <c r="AH47" s="208">
        <v>120</v>
      </c>
      <c r="AI47" s="208">
        <v>30</v>
      </c>
      <c r="AJ47" s="208">
        <v>90</v>
      </c>
    </row>
    <row r="48" spans="1:36" s="625" customFormat="1" ht="12.75" customHeight="1" thickBot="1">
      <c r="A48" s="135"/>
      <c r="B48" s="136" t="s">
        <v>92</v>
      </c>
      <c r="C48" s="756" t="s">
        <v>489</v>
      </c>
      <c r="D48" s="40" t="s">
        <v>639</v>
      </c>
      <c r="E48" s="342">
        <f>VLOOKUP(D48,'DANH SACH H'!$A$2:$G$12,6,0)</f>
        <v>9</v>
      </c>
      <c r="F48" s="167"/>
      <c r="G48" s="167"/>
      <c r="H48" s="167"/>
      <c r="I48" s="167"/>
      <c r="J48" s="167"/>
      <c r="K48" s="167"/>
      <c r="L48" s="167"/>
      <c r="M48" s="167"/>
      <c r="N48" s="167"/>
      <c r="O48" s="167"/>
      <c r="P48" s="167"/>
      <c r="Q48" s="167"/>
      <c r="R48" s="167"/>
      <c r="S48" s="167"/>
      <c r="T48" s="167"/>
      <c r="U48" s="167"/>
      <c r="V48" s="167"/>
      <c r="W48" s="167"/>
      <c r="X48" s="167"/>
      <c r="Y48" s="167"/>
      <c r="Z48" s="167"/>
      <c r="AA48" s="167"/>
      <c r="AB48" s="170"/>
      <c r="AC48" s="170"/>
      <c r="AD48" s="170"/>
      <c r="AE48" s="170"/>
      <c r="AF48" s="170"/>
      <c r="AG48" s="208"/>
      <c r="AH48" s="208">
        <v>240</v>
      </c>
      <c r="AI48" s="208">
        <v>30</v>
      </c>
      <c r="AJ48" s="208">
        <v>210</v>
      </c>
    </row>
    <row r="49" spans="1:36" s="625" customFormat="1" ht="12.75" customHeight="1" thickBot="1">
      <c r="A49" s="219">
        <v>7</v>
      </c>
      <c r="B49" s="250" t="s">
        <v>92</v>
      </c>
      <c r="C49" s="745" t="s">
        <v>124</v>
      </c>
      <c r="D49" s="40" t="s">
        <v>639</v>
      </c>
      <c r="E49" s="342">
        <f>VLOOKUP(D49,'DANH SACH H'!$A$2:$G$12,6,0)</f>
        <v>9</v>
      </c>
      <c r="F49" s="118"/>
      <c r="G49" s="118"/>
      <c r="H49" s="118"/>
      <c r="I49" s="118"/>
      <c r="J49" s="118"/>
      <c r="K49" s="118"/>
      <c r="L49" s="118"/>
      <c r="M49" s="118"/>
      <c r="N49" s="118"/>
      <c r="O49" s="118"/>
      <c r="P49" s="118"/>
      <c r="Q49" s="118"/>
      <c r="R49" s="118"/>
      <c r="S49" s="118"/>
      <c r="T49" s="118"/>
      <c r="U49" s="118"/>
      <c r="V49" s="118"/>
      <c r="W49" s="118"/>
      <c r="X49" s="118"/>
      <c r="Y49" s="118"/>
      <c r="Z49" s="118"/>
      <c r="AA49" s="118"/>
      <c r="AB49" s="170"/>
      <c r="AC49" s="170"/>
      <c r="AD49" s="170"/>
      <c r="AE49" s="170"/>
      <c r="AF49" s="170"/>
      <c r="AG49" s="208">
        <f aca="true" t="shared" si="3" ref="AG49:AG56">SUM(F49:AA49)</f>
        <v>0</v>
      </c>
      <c r="AH49" s="208"/>
      <c r="AI49" s="208"/>
      <c r="AJ49" s="208"/>
    </row>
    <row r="50" spans="1:36" s="625" customFormat="1" ht="12.75">
      <c r="A50" s="163">
        <v>1</v>
      </c>
      <c r="B50" s="232"/>
      <c r="C50" s="746"/>
      <c r="D50" s="16" t="s">
        <v>562</v>
      </c>
      <c r="E50" s="342">
        <f>VLOOKUP(D50,'DANH SACH H'!$A$2:$G$12,6,0)</f>
        <v>21</v>
      </c>
      <c r="F50" s="220"/>
      <c r="G50" s="220"/>
      <c r="H50" s="220"/>
      <c r="I50" s="220"/>
      <c r="J50" s="220"/>
      <c r="K50" s="220"/>
      <c r="L50" s="220"/>
      <c r="M50" s="220"/>
      <c r="N50" s="220"/>
      <c r="O50" s="220"/>
      <c r="P50" s="220"/>
      <c r="Q50" s="220"/>
      <c r="R50" s="220"/>
      <c r="S50" s="220"/>
      <c r="T50" s="220"/>
      <c r="U50" s="220"/>
      <c r="V50" s="220"/>
      <c r="W50" s="220"/>
      <c r="X50" s="220"/>
      <c r="Y50" s="220"/>
      <c r="Z50" s="220"/>
      <c r="AA50" s="220"/>
      <c r="AB50" s="170"/>
      <c r="AC50" s="170"/>
      <c r="AD50" s="170"/>
      <c r="AE50" s="170"/>
      <c r="AF50" s="170"/>
      <c r="AG50" s="208">
        <f t="shared" si="3"/>
        <v>0</v>
      </c>
      <c r="AH50" s="225"/>
      <c r="AI50" s="208"/>
      <c r="AJ50" s="208"/>
    </row>
    <row r="51" spans="1:36" s="625" customFormat="1" ht="12.75">
      <c r="A51" s="253"/>
      <c r="B51" s="136" t="s">
        <v>138</v>
      </c>
      <c r="C51" s="623" t="s">
        <v>490</v>
      </c>
      <c r="D51" s="16" t="s">
        <v>562</v>
      </c>
      <c r="E51" s="342">
        <f>VLOOKUP(D51,'DANH SACH H'!$A$2:$G$12,6,0)</f>
        <v>21</v>
      </c>
      <c r="F51" s="306"/>
      <c r="G51" s="306"/>
      <c r="H51" s="306"/>
      <c r="I51" s="306"/>
      <c r="J51" s="306"/>
      <c r="K51" s="306"/>
      <c r="L51" s="306"/>
      <c r="M51" s="306"/>
      <c r="N51" s="306"/>
      <c r="O51" s="306"/>
      <c r="P51" s="306"/>
      <c r="Q51" s="306"/>
      <c r="R51" s="306"/>
      <c r="S51" s="306"/>
      <c r="T51" s="306"/>
      <c r="U51" s="306"/>
      <c r="V51" s="306">
        <v>4</v>
      </c>
      <c r="W51" s="306">
        <v>4</v>
      </c>
      <c r="X51" s="306">
        <v>4</v>
      </c>
      <c r="Y51" s="306"/>
      <c r="Z51" s="306"/>
      <c r="AA51" s="306">
        <v>3</v>
      </c>
      <c r="AB51" s="170"/>
      <c r="AC51" s="170"/>
      <c r="AD51" s="170"/>
      <c r="AE51" s="170"/>
      <c r="AF51" s="170"/>
      <c r="AG51" s="208">
        <f t="shared" si="3"/>
        <v>15</v>
      </c>
      <c r="AH51" s="225">
        <v>15</v>
      </c>
      <c r="AI51" s="208">
        <v>9</v>
      </c>
      <c r="AJ51" s="208">
        <v>6</v>
      </c>
    </row>
    <row r="52" spans="1:36" s="625" customFormat="1" ht="13.5" thickBot="1">
      <c r="A52" s="253"/>
      <c r="B52" s="136" t="s">
        <v>138</v>
      </c>
      <c r="C52" s="623" t="s">
        <v>491</v>
      </c>
      <c r="D52" s="16" t="s">
        <v>562</v>
      </c>
      <c r="E52" s="342">
        <f>VLOOKUP(D52,'DANH SACH H'!$A$2:$G$12,6,0)</f>
        <v>21</v>
      </c>
      <c r="F52" s="306"/>
      <c r="G52" s="306"/>
      <c r="H52" s="306"/>
      <c r="I52" s="306"/>
      <c r="J52" s="306"/>
      <c r="K52" s="306"/>
      <c r="L52" s="306"/>
      <c r="M52" s="306"/>
      <c r="N52" s="306"/>
      <c r="O52" s="306"/>
      <c r="P52" s="306"/>
      <c r="Q52" s="306"/>
      <c r="R52" s="306">
        <v>4</v>
      </c>
      <c r="S52" s="306">
        <v>4</v>
      </c>
      <c r="T52" s="306">
        <v>4</v>
      </c>
      <c r="U52" s="306">
        <v>4</v>
      </c>
      <c r="V52" s="306">
        <v>4</v>
      </c>
      <c r="W52" s="306">
        <v>4</v>
      </c>
      <c r="X52" s="306">
        <v>4</v>
      </c>
      <c r="Y52" s="306"/>
      <c r="Z52" s="306"/>
      <c r="AA52" s="306">
        <v>2</v>
      </c>
      <c r="AB52" s="170"/>
      <c r="AC52" s="170"/>
      <c r="AD52" s="170"/>
      <c r="AE52" s="170"/>
      <c r="AF52" s="170"/>
      <c r="AG52" s="208">
        <f t="shared" si="3"/>
        <v>30</v>
      </c>
      <c r="AH52" s="225">
        <v>30</v>
      </c>
      <c r="AI52" s="208">
        <v>5</v>
      </c>
      <c r="AJ52" s="208">
        <v>25</v>
      </c>
    </row>
    <row r="53" spans="1:36" s="625" customFormat="1" ht="13.5" thickBot="1">
      <c r="A53" s="253"/>
      <c r="B53" s="232" t="s">
        <v>71</v>
      </c>
      <c r="C53" s="626" t="s">
        <v>492</v>
      </c>
      <c r="D53" s="16" t="s">
        <v>562</v>
      </c>
      <c r="E53" s="342">
        <f>VLOOKUP(D53,'DANH SACH H'!$A$2:$G$12,6,0)</f>
        <v>21</v>
      </c>
      <c r="F53" s="306">
        <v>4</v>
      </c>
      <c r="G53" s="306">
        <v>4</v>
      </c>
      <c r="H53" s="306">
        <v>4</v>
      </c>
      <c r="I53" s="306">
        <v>4</v>
      </c>
      <c r="J53" s="306">
        <v>4</v>
      </c>
      <c r="K53" s="306">
        <v>4</v>
      </c>
      <c r="L53" s="306">
        <v>4</v>
      </c>
      <c r="M53" s="306">
        <v>4</v>
      </c>
      <c r="N53" s="306">
        <v>4</v>
      </c>
      <c r="O53" s="306">
        <v>4</v>
      </c>
      <c r="P53" s="306">
        <v>4</v>
      </c>
      <c r="Q53" s="306">
        <v>4</v>
      </c>
      <c r="R53" s="306">
        <v>4</v>
      </c>
      <c r="S53" s="306">
        <v>4</v>
      </c>
      <c r="T53" s="306">
        <v>4</v>
      </c>
      <c r="U53" s="306">
        <v>4</v>
      </c>
      <c r="V53" s="306">
        <v>4</v>
      </c>
      <c r="W53" s="306">
        <v>2</v>
      </c>
      <c r="X53" s="306"/>
      <c r="Y53" s="306"/>
      <c r="Z53" s="306"/>
      <c r="AA53" s="306"/>
      <c r="AB53" s="170"/>
      <c r="AC53" s="170"/>
      <c r="AD53" s="170"/>
      <c r="AE53" s="170"/>
      <c r="AF53" s="170"/>
      <c r="AG53" s="208">
        <f t="shared" si="3"/>
        <v>70</v>
      </c>
      <c r="AH53" s="225">
        <v>70</v>
      </c>
      <c r="AI53" s="208">
        <v>52</v>
      </c>
      <c r="AJ53" s="208">
        <v>18</v>
      </c>
    </row>
    <row r="54" spans="1:36" s="625" customFormat="1" ht="13.5" thickBot="1">
      <c r="A54" s="253"/>
      <c r="B54" s="232" t="s">
        <v>92</v>
      </c>
      <c r="C54" s="626" t="s">
        <v>493</v>
      </c>
      <c r="D54" s="16" t="s">
        <v>562</v>
      </c>
      <c r="E54" s="342">
        <f>VLOOKUP(D54,'DANH SACH H'!$A$2:$G$12,6,0)</f>
        <v>21</v>
      </c>
      <c r="F54" s="306">
        <v>6</v>
      </c>
      <c r="G54" s="306">
        <v>6</v>
      </c>
      <c r="H54" s="306">
        <v>6</v>
      </c>
      <c r="I54" s="306">
        <v>6</v>
      </c>
      <c r="J54" s="306">
        <v>6</v>
      </c>
      <c r="K54" s="306">
        <v>6</v>
      </c>
      <c r="L54" s="306">
        <v>6</v>
      </c>
      <c r="M54" s="306">
        <v>6</v>
      </c>
      <c r="N54" s="306">
        <v>6</v>
      </c>
      <c r="O54" s="306">
        <v>6</v>
      </c>
      <c r="P54" s="306">
        <v>6</v>
      </c>
      <c r="Q54" s="306">
        <v>6</v>
      </c>
      <c r="R54" s="306">
        <v>6</v>
      </c>
      <c r="S54" s="306">
        <v>6</v>
      </c>
      <c r="T54" s="306">
        <v>6</v>
      </c>
      <c r="U54" s="306"/>
      <c r="V54" s="306"/>
      <c r="W54" s="306"/>
      <c r="X54" s="306"/>
      <c r="Y54" s="306"/>
      <c r="Z54" s="306"/>
      <c r="AA54" s="306"/>
      <c r="AB54" s="170"/>
      <c r="AC54" s="170"/>
      <c r="AD54" s="170"/>
      <c r="AE54" s="170"/>
      <c r="AF54" s="170"/>
      <c r="AG54" s="208">
        <f t="shared" si="3"/>
        <v>90</v>
      </c>
      <c r="AH54" s="225">
        <v>90</v>
      </c>
      <c r="AI54" s="208">
        <v>15</v>
      </c>
      <c r="AJ54" s="208">
        <v>75</v>
      </c>
    </row>
    <row r="55" spans="1:36" s="625" customFormat="1" ht="13.5" thickBot="1">
      <c r="A55" s="253"/>
      <c r="B55" s="232" t="s">
        <v>69</v>
      </c>
      <c r="C55" s="626" t="s">
        <v>494</v>
      </c>
      <c r="D55" s="16" t="s">
        <v>562</v>
      </c>
      <c r="E55" s="342">
        <f>VLOOKUP(D55,'DANH SACH H'!$A$2:$G$12,6,0)</f>
        <v>21</v>
      </c>
      <c r="F55" s="306">
        <v>6</v>
      </c>
      <c r="G55" s="306">
        <v>6</v>
      </c>
      <c r="H55" s="306">
        <v>6</v>
      </c>
      <c r="I55" s="306">
        <v>6</v>
      </c>
      <c r="J55" s="306">
        <v>6</v>
      </c>
      <c r="K55" s="306">
        <v>6</v>
      </c>
      <c r="L55" s="306">
        <v>6</v>
      </c>
      <c r="M55" s="306">
        <v>6</v>
      </c>
      <c r="N55" s="306">
        <v>6</v>
      </c>
      <c r="O55" s="306">
        <v>6</v>
      </c>
      <c r="P55" s="306">
        <v>6</v>
      </c>
      <c r="Q55" s="306">
        <v>6</v>
      </c>
      <c r="R55" s="306">
        <v>6</v>
      </c>
      <c r="S55" s="306">
        <v>6</v>
      </c>
      <c r="T55" s="306">
        <v>6</v>
      </c>
      <c r="U55" s="306">
        <v>6</v>
      </c>
      <c r="V55" s="306">
        <v>6</v>
      </c>
      <c r="W55" s="306">
        <v>6</v>
      </c>
      <c r="X55" s="306">
        <v>6</v>
      </c>
      <c r="Y55" s="306"/>
      <c r="Z55" s="306"/>
      <c r="AA55" s="306">
        <v>6</v>
      </c>
      <c r="AB55" s="170"/>
      <c r="AC55" s="170"/>
      <c r="AD55" s="170"/>
      <c r="AE55" s="170"/>
      <c r="AF55" s="170"/>
      <c r="AG55" s="208">
        <f t="shared" si="3"/>
        <v>120</v>
      </c>
      <c r="AH55" s="225">
        <v>120</v>
      </c>
      <c r="AI55" s="208">
        <v>30</v>
      </c>
      <c r="AJ55" s="208">
        <v>90</v>
      </c>
    </row>
    <row r="56" spans="1:36" s="625" customFormat="1" ht="13.5" thickBot="1">
      <c r="A56" s="253"/>
      <c r="B56" s="232" t="s">
        <v>69</v>
      </c>
      <c r="C56" s="748" t="s">
        <v>124</v>
      </c>
      <c r="D56" s="16" t="s">
        <v>562</v>
      </c>
      <c r="E56" s="342">
        <f>VLOOKUP(D56,'DANH SACH H'!$A$2:$G$12,6,0)</f>
        <v>21</v>
      </c>
      <c r="F56" s="306"/>
      <c r="G56" s="306"/>
      <c r="H56" s="306"/>
      <c r="I56" s="306"/>
      <c r="J56" s="306"/>
      <c r="K56" s="306"/>
      <c r="L56" s="306"/>
      <c r="M56" s="306"/>
      <c r="N56" s="306"/>
      <c r="O56" s="306"/>
      <c r="P56" s="306"/>
      <c r="Q56" s="306"/>
      <c r="R56" s="306"/>
      <c r="S56" s="306"/>
      <c r="T56" s="306"/>
      <c r="U56" s="306"/>
      <c r="V56" s="306"/>
      <c r="W56" s="306"/>
      <c r="X56" s="306"/>
      <c r="Y56" s="306"/>
      <c r="Z56" s="306"/>
      <c r="AA56" s="306"/>
      <c r="AB56" s="170"/>
      <c r="AC56" s="170"/>
      <c r="AD56" s="170"/>
      <c r="AE56" s="170"/>
      <c r="AF56" s="170"/>
      <c r="AG56" s="208">
        <f t="shared" si="3"/>
        <v>0</v>
      </c>
      <c r="AH56" s="225"/>
      <c r="AI56" s="208"/>
      <c r="AJ56" s="208"/>
    </row>
    <row r="57" spans="1:36" s="625" customFormat="1" ht="12.75">
      <c r="A57" s="163">
        <v>1</v>
      </c>
      <c r="B57" s="232"/>
      <c r="C57" s="746"/>
      <c r="D57" s="16"/>
      <c r="E57" s="342"/>
      <c r="F57" s="220"/>
      <c r="G57" s="220"/>
      <c r="H57" s="220"/>
      <c r="I57" s="220"/>
      <c r="J57" s="220"/>
      <c r="K57" s="220"/>
      <c r="L57" s="220"/>
      <c r="M57" s="220"/>
      <c r="N57" s="220"/>
      <c r="O57" s="220"/>
      <c r="P57" s="220"/>
      <c r="Q57" s="220"/>
      <c r="R57" s="220"/>
      <c r="S57" s="220"/>
      <c r="T57" s="220"/>
      <c r="U57" s="220"/>
      <c r="V57" s="220"/>
      <c r="W57" s="220"/>
      <c r="X57" s="220"/>
      <c r="Y57" s="220"/>
      <c r="Z57" s="220"/>
      <c r="AA57" s="220"/>
      <c r="AB57" s="170"/>
      <c r="AC57" s="170"/>
      <c r="AD57" s="170"/>
      <c r="AE57" s="170"/>
      <c r="AF57" s="170"/>
      <c r="AG57" s="208">
        <f aca="true" t="shared" si="4" ref="AG57:AG64">SUM(F57:AA57)</f>
        <v>0</v>
      </c>
      <c r="AH57" s="225"/>
      <c r="AI57" s="208"/>
      <c r="AJ57" s="208"/>
    </row>
    <row r="58" spans="1:36" s="625" customFormat="1" ht="12.75">
      <c r="A58" s="253"/>
      <c r="B58" s="136" t="s">
        <v>138</v>
      </c>
      <c r="C58" s="623" t="s">
        <v>490</v>
      </c>
      <c r="D58" s="16" t="s">
        <v>563</v>
      </c>
      <c r="E58" s="342">
        <f>VLOOKUP(D58,'DANH SACH H'!$A$2:$G$12,6,0)</f>
        <v>21</v>
      </c>
      <c r="F58" s="306"/>
      <c r="G58" s="306"/>
      <c r="H58" s="306"/>
      <c r="I58" s="306"/>
      <c r="J58" s="306"/>
      <c r="K58" s="306"/>
      <c r="L58" s="306"/>
      <c r="M58" s="306"/>
      <c r="N58" s="306"/>
      <c r="O58" s="306"/>
      <c r="P58" s="306"/>
      <c r="Q58" s="306"/>
      <c r="R58" s="306"/>
      <c r="S58" s="306"/>
      <c r="T58" s="306"/>
      <c r="U58" s="306"/>
      <c r="V58" s="306">
        <v>4</v>
      </c>
      <c r="W58" s="306">
        <v>4</v>
      </c>
      <c r="X58" s="306">
        <v>4</v>
      </c>
      <c r="Y58" s="306"/>
      <c r="Z58" s="306"/>
      <c r="AA58" s="306">
        <v>3</v>
      </c>
      <c r="AB58" s="170"/>
      <c r="AC58" s="170"/>
      <c r="AD58" s="170"/>
      <c r="AE58" s="170"/>
      <c r="AF58" s="170"/>
      <c r="AG58" s="208">
        <f t="shared" si="4"/>
        <v>15</v>
      </c>
      <c r="AH58" s="225">
        <v>15</v>
      </c>
      <c r="AI58" s="208">
        <v>9</v>
      </c>
      <c r="AJ58" s="208">
        <v>6</v>
      </c>
    </row>
    <row r="59" spans="1:36" s="625" customFormat="1" ht="13.5" thickBot="1">
      <c r="A59" s="253"/>
      <c r="B59" s="136" t="s">
        <v>138</v>
      </c>
      <c r="C59" s="623" t="s">
        <v>491</v>
      </c>
      <c r="D59" s="16" t="s">
        <v>563</v>
      </c>
      <c r="E59" s="342">
        <f>VLOOKUP(D59,'DANH SACH H'!$A$2:$G$12,6,0)</f>
        <v>21</v>
      </c>
      <c r="F59" s="306"/>
      <c r="G59" s="306"/>
      <c r="H59" s="306"/>
      <c r="I59" s="306"/>
      <c r="J59" s="306"/>
      <c r="K59" s="306"/>
      <c r="L59" s="306"/>
      <c r="M59" s="306"/>
      <c r="N59" s="306"/>
      <c r="O59" s="306"/>
      <c r="P59" s="306"/>
      <c r="Q59" s="306"/>
      <c r="R59" s="306">
        <v>4</v>
      </c>
      <c r="S59" s="306">
        <v>4</v>
      </c>
      <c r="T59" s="306">
        <v>4</v>
      </c>
      <c r="U59" s="306">
        <v>4</v>
      </c>
      <c r="V59" s="306">
        <v>4</v>
      </c>
      <c r="W59" s="306">
        <v>4</v>
      </c>
      <c r="X59" s="306">
        <v>4</v>
      </c>
      <c r="Y59" s="306"/>
      <c r="Z59" s="306"/>
      <c r="AA59" s="306">
        <v>2</v>
      </c>
      <c r="AB59" s="170"/>
      <c r="AC59" s="170"/>
      <c r="AD59" s="170"/>
      <c r="AE59" s="170"/>
      <c r="AF59" s="170"/>
      <c r="AG59" s="208">
        <f t="shared" si="4"/>
        <v>30</v>
      </c>
      <c r="AH59" s="225">
        <v>30</v>
      </c>
      <c r="AI59" s="208">
        <v>5</v>
      </c>
      <c r="AJ59" s="208">
        <v>25</v>
      </c>
    </row>
    <row r="60" spans="1:36" s="625" customFormat="1" ht="13.5" thickBot="1">
      <c r="A60" s="253"/>
      <c r="B60" s="232" t="s">
        <v>71</v>
      </c>
      <c r="C60" s="626" t="s">
        <v>492</v>
      </c>
      <c r="D60" s="16" t="s">
        <v>563</v>
      </c>
      <c r="E60" s="342">
        <f>VLOOKUP(D60,'DANH SACH H'!$A$2:$G$12,6,0)</f>
        <v>21</v>
      </c>
      <c r="F60" s="306">
        <v>4</v>
      </c>
      <c r="G60" s="306">
        <v>4</v>
      </c>
      <c r="H60" s="306">
        <v>4</v>
      </c>
      <c r="I60" s="306">
        <v>4</v>
      </c>
      <c r="J60" s="306">
        <v>4</v>
      </c>
      <c r="K60" s="306">
        <v>4</v>
      </c>
      <c r="L60" s="306">
        <v>4</v>
      </c>
      <c r="M60" s="306">
        <v>4</v>
      </c>
      <c r="N60" s="306">
        <v>4</v>
      </c>
      <c r="O60" s="306">
        <v>4</v>
      </c>
      <c r="P60" s="306">
        <v>4</v>
      </c>
      <c r="Q60" s="306">
        <v>4</v>
      </c>
      <c r="R60" s="306">
        <v>4</v>
      </c>
      <c r="S60" s="306">
        <v>4</v>
      </c>
      <c r="T60" s="306">
        <v>4</v>
      </c>
      <c r="U60" s="306">
        <v>4</v>
      </c>
      <c r="V60" s="306">
        <v>4</v>
      </c>
      <c r="W60" s="306">
        <v>2</v>
      </c>
      <c r="X60" s="306"/>
      <c r="Y60" s="306"/>
      <c r="Z60" s="306"/>
      <c r="AA60" s="306"/>
      <c r="AB60" s="170"/>
      <c r="AC60" s="170"/>
      <c r="AD60" s="170"/>
      <c r="AE60" s="170"/>
      <c r="AF60" s="170"/>
      <c r="AG60" s="208">
        <f t="shared" si="4"/>
        <v>70</v>
      </c>
      <c r="AH60" s="225">
        <v>70</v>
      </c>
      <c r="AI60" s="208">
        <v>52</v>
      </c>
      <c r="AJ60" s="208">
        <v>18</v>
      </c>
    </row>
    <row r="61" spans="1:36" s="625" customFormat="1" ht="13.5" thickBot="1">
      <c r="A61" s="253"/>
      <c r="B61" s="232" t="s">
        <v>70</v>
      </c>
      <c r="C61" s="626" t="s">
        <v>493</v>
      </c>
      <c r="D61" s="16" t="s">
        <v>563</v>
      </c>
      <c r="E61" s="342">
        <f>VLOOKUP(D61,'DANH SACH H'!$A$2:$G$12,6,0)</f>
        <v>21</v>
      </c>
      <c r="F61" s="306">
        <v>6</v>
      </c>
      <c r="G61" s="306">
        <v>6</v>
      </c>
      <c r="H61" s="306">
        <v>6</v>
      </c>
      <c r="I61" s="306">
        <v>6</v>
      </c>
      <c r="J61" s="306">
        <v>6</v>
      </c>
      <c r="K61" s="306">
        <v>6</v>
      </c>
      <c r="L61" s="306">
        <v>6</v>
      </c>
      <c r="M61" s="306">
        <v>6</v>
      </c>
      <c r="N61" s="306">
        <v>6</v>
      </c>
      <c r="O61" s="306">
        <v>6</v>
      </c>
      <c r="P61" s="306">
        <v>6</v>
      </c>
      <c r="Q61" s="306">
        <v>6</v>
      </c>
      <c r="R61" s="306">
        <v>6</v>
      </c>
      <c r="S61" s="306">
        <v>6</v>
      </c>
      <c r="T61" s="306">
        <v>6</v>
      </c>
      <c r="U61" s="306"/>
      <c r="V61" s="306"/>
      <c r="W61" s="306"/>
      <c r="X61" s="306"/>
      <c r="Y61" s="306"/>
      <c r="Z61" s="306"/>
      <c r="AA61" s="306"/>
      <c r="AB61" s="170"/>
      <c r="AC61" s="170"/>
      <c r="AD61" s="170"/>
      <c r="AE61" s="170"/>
      <c r="AF61" s="170"/>
      <c r="AG61" s="208">
        <f t="shared" si="4"/>
        <v>90</v>
      </c>
      <c r="AH61" s="225">
        <v>90</v>
      </c>
      <c r="AI61" s="208">
        <v>15</v>
      </c>
      <c r="AJ61" s="208">
        <v>75</v>
      </c>
    </row>
    <row r="62" spans="1:36" s="625" customFormat="1" ht="13.5" thickBot="1">
      <c r="A62" s="253"/>
      <c r="B62" s="232" t="s">
        <v>71</v>
      </c>
      <c r="C62" s="626" t="s">
        <v>494</v>
      </c>
      <c r="D62" s="16" t="s">
        <v>563</v>
      </c>
      <c r="E62" s="342">
        <f>VLOOKUP(D62,'DANH SACH H'!$A$2:$G$12,6,0)</f>
        <v>21</v>
      </c>
      <c r="F62" s="306">
        <v>6</v>
      </c>
      <c r="G62" s="306">
        <v>6</v>
      </c>
      <c r="H62" s="306">
        <v>6</v>
      </c>
      <c r="I62" s="306">
        <v>6</v>
      </c>
      <c r="J62" s="306">
        <v>6</v>
      </c>
      <c r="K62" s="306">
        <v>6</v>
      </c>
      <c r="L62" s="306">
        <v>6</v>
      </c>
      <c r="M62" s="306">
        <v>6</v>
      </c>
      <c r="N62" s="306">
        <v>6</v>
      </c>
      <c r="O62" s="306">
        <v>6</v>
      </c>
      <c r="P62" s="306">
        <v>6</v>
      </c>
      <c r="Q62" s="306">
        <v>6</v>
      </c>
      <c r="R62" s="306">
        <v>6</v>
      </c>
      <c r="S62" s="306">
        <v>6</v>
      </c>
      <c r="T62" s="306">
        <v>6</v>
      </c>
      <c r="U62" s="306">
        <v>6</v>
      </c>
      <c r="V62" s="306">
        <v>6</v>
      </c>
      <c r="W62" s="306">
        <v>6</v>
      </c>
      <c r="X62" s="306">
        <v>6</v>
      </c>
      <c r="Y62" s="306"/>
      <c r="Z62" s="306"/>
      <c r="AA62" s="306">
        <v>6</v>
      </c>
      <c r="AB62" s="170"/>
      <c r="AC62" s="170"/>
      <c r="AD62" s="170"/>
      <c r="AE62" s="170"/>
      <c r="AF62" s="170"/>
      <c r="AG62" s="208">
        <f t="shared" si="4"/>
        <v>120</v>
      </c>
      <c r="AH62" s="225">
        <v>120</v>
      </c>
      <c r="AI62" s="208">
        <v>30</v>
      </c>
      <c r="AJ62" s="208">
        <v>90</v>
      </c>
    </row>
    <row r="63" spans="1:36" s="625" customFormat="1" ht="13.5" thickBot="1">
      <c r="A63" s="253"/>
      <c r="B63" s="232" t="s">
        <v>71</v>
      </c>
      <c r="C63" s="748" t="s">
        <v>124</v>
      </c>
      <c r="D63" s="16" t="s">
        <v>563</v>
      </c>
      <c r="E63" s="342">
        <f>VLOOKUP(D63,'DANH SACH H'!$A$2:$G$12,6,0)</f>
        <v>21</v>
      </c>
      <c r="F63" s="306"/>
      <c r="G63" s="306"/>
      <c r="H63" s="306"/>
      <c r="I63" s="306"/>
      <c r="J63" s="306"/>
      <c r="K63" s="306"/>
      <c r="L63" s="306"/>
      <c r="M63" s="306"/>
      <c r="N63" s="306"/>
      <c r="O63" s="306"/>
      <c r="P63" s="306"/>
      <c r="Q63" s="306"/>
      <c r="R63" s="306"/>
      <c r="S63" s="306"/>
      <c r="T63" s="306"/>
      <c r="U63" s="306"/>
      <c r="V63" s="306"/>
      <c r="W63" s="306"/>
      <c r="X63" s="306"/>
      <c r="Y63" s="306"/>
      <c r="Z63" s="306"/>
      <c r="AA63" s="306"/>
      <c r="AB63" s="170"/>
      <c r="AC63" s="170"/>
      <c r="AD63" s="170"/>
      <c r="AE63" s="170"/>
      <c r="AF63" s="170"/>
      <c r="AG63" s="208">
        <f t="shared" si="4"/>
        <v>0</v>
      </c>
      <c r="AH63" s="225"/>
      <c r="AI63" s="208"/>
      <c r="AJ63" s="208"/>
    </row>
    <row r="64" spans="1:36" s="625" customFormat="1" ht="13.5" thickBot="1">
      <c r="A64" s="253"/>
      <c r="B64" s="625" t="s">
        <v>568</v>
      </c>
      <c r="C64" s="757" t="s">
        <v>430</v>
      </c>
      <c r="D64" s="40" t="s">
        <v>643</v>
      </c>
      <c r="E64" s="342">
        <f>VLOOKUP(D64,'DANH SACH H'!$A$2:$G$12,6,0)</f>
        <v>8</v>
      </c>
      <c r="F64" s="306"/>
      <c r="G64" s="306"/>
      <c r="H64" s="306"/>
      <c r="I64" s="306"/>
      <c r="J64" s="306"/>
      <c r="K64" s="306"/>
      <c r="L64" s="306"/>
      <c r="M64" s="306"/>
      <c r="N64" s="306"/>
      <c r="O64" s="306"/>
      <c r="P64" s="306"/>
      <c r="Q64" s="306"/>
      <c r="R64" s="306"/>
      <c r="S64" s="306"/>
      <c r="T64" s="306"/>
      <c r="U64" s="306"/>
      <c r="V64" s="306"/>
      <c r="W64" s="306">
        <v>4</v>
      </c>
      <c r="X64" s="306">
        <v>4</v>
      </c>
      <c r="Y64" s="306">
        <v>4</v>
      </c>
      <c r="Z64" s="306">
        <v>3</v>
      </c>
      <c r="AA64" s="306"/>
      <c r="AB64" s="170"/>
      <c r="AC64" s="170"/>
      <c r="AD64" s="170"/>
      <c r="AE64" s="170"/>
      <c r="AF64" s="170"/>
      <c r="AG64" s="208">
        <f t="shared" si="4"/>
        <v>15</v>
      </c>
      <c r="AH64" s="225">
        <v>15</v>
      </c>
      <c r="AI64" s="208"/>
      <c r="AJ64" s="208"/>
    </row>
    <row r="65" spans="1:36" s="625" customFormat="1" ht="13.5" thickBot="1">
      <c r="A65" s="253"/>
      <c r="B65" s="625" t="s">
        <v>568</v>
      </c>
      <c r="C65" s="757" t="s">
        <v>565</v>
      </c>
      <c r="D65" s="40" t="s">
        <v>643</v>
      </c>
      <c r="E65" s="342">
        <f>VLOOKUP(D65,'DANH SACH H'!$A$2:$G$12,6,0)</f>
        <v>8</v>
      </c>
      <c r="F65" s="306"/>
      <c r="G65" s="306"/>
      <c r="H65" s="306"/>
      <c r="I65" s="306"/>
      <c r="J65" s="306">
        <v>4</v>
      </c>
      <c r="K65" s="306">
        <v>4</v>
      </c>
      <c r="L65" s="306">
        <v>4</v>
      </c>
      <c r="M65" s="306">
        <v>4</v>
      </c>
      <c r="N65" s="306">
        <v>4</v>
      </c>
      <c r="O65" s="306">
        <v>4</v>
      </c>
      <c r="P65" s="306">
        <v>4</v>
      </c>
      <c r="Q65" s="306">
        <v>2</v>
      </c>
      <c r="R65" s="306"/>
      <c r="S65" s="306"/>
      <c r="T65" s="306"/>
      <c r="U65" s="306"/>
      <c r="V65" s="306"/>
      <c r="W65" s="306"/>
      <c r="X65" s="306"/>
      <c r="Y65" s="306"/>
      <c r="Z65" s="306"/>
      <c r="AA65" s="306"/>
      <c r="AB65" s="170"/>
      <c r="AC65" s="170"/>
      <c r="AD65" s="170"/>
      <c r="AE65" s="170"/>
      <c r="AF65" s="170"/>
      <c r="AG65" s="208">
        <f aca="true" t="shared" si="5" ref="AG65:AG71">SUM(F65:AA65)</f>
        <v>30</v>
      </c>
      <c r="AH65" s="225">
        <v>30</v>
      </c>
      <c r="AI65" s="208">
        <v>5</v>
      </c>
      <c r="AJ65" s="208">
        <v>25</v>
      </c>
    </row>
    <row r="66" spans="1:36" s="625" customFormat="1" ht="13.5" thickBot="1">
      <c r="A66" s="253"/>
      <c r="C66" s="757" t="s">
        <v>609</v>
      </c>
      <c r="D66" s="40" t="s">
        <v>643</v>
      </c>
      <c r="E66" s="342">
        <f>VLOOKUP(D66,'DANH SACH H'!$A$2:$G$12,6,0)</f>
        <v>8</v>
      </c>
      <c r="F66" s="306"/>
      <c r="G66" s="306"/>
      <c r="H66" s="306"/>
      <c r="I66" s="306"/>
      <c r="J66" s="306">
        <v>4</v>
      </c>
      <c r="K66" s="306">
        <v>4</v>
      </c>
      <c r="L66" s="306">
        <v>4</v>
      </c>
      <c r="M66" s="306">
        <v>4</v>
      </c>
      <c r="N66" s="306">
        <v>4</v>
      </c>
      <c r="O66" s="306">
        <v>4</v>
      </c>
      <c r="P66" s="306">
        <v>4</v>
      </c>
      <c r="Q66" s="306">
        <v>4</v>
      </c>
      <c r="R66" s="306">
        <v>4</v>
      </c>
      <c r="S66" s="306">
        <v>4</v>
      </c>
      <c r="T66" s="306">
        <v>4</v>
      </c>
      <c r="U66" s="306">
        <v>4</v>
      </c>
      <c r="V66" s="306">
        <v>4</v>
      </c>
      <c r="W66" s="306">
        <v>4</v>
      </c>
      <c r="X66" s="306">
        <v>4</v>
      </c>
      <c r="Y66" s="306">
        <v>4</v>
      </c>
      <c r="Z66" s="306"/>
      <c r="AA66" s="306"/>
      <c r="AB66" s="170"/>
      <c r="AC66" s="170"/>
      <c r="AD66" s="170"/>
      <c r="AE66" s="170"/>
      <c r="AF66" s="170"/>
      <c r="AG66" s="208">
        <f t="shared" si="5"/>
        <v>64</v>
      </c>
      <c r="AH66" s="225">
        <v>90</v>
      </c>
      <c r="AI66" s="208"/>
      <c r="AJ66" s="208"/>
    </row>
    <row r="67" spans="1:36" s="625" customFormat="1" ht="13.5" thickBot="1">
      <c r="A67" s="253"/>
      <c r="B67" s="232"/>
      <c r="C67" s="757" t="s">
        <v>566</v>
      </c>
      <c r="D67" s="40" t="s">
        <v>643</v>
      </c>
      <c r="E67" s="342">
        <f>VLOOKUP(D67,'DANH SACH H'!$A$2:$G$12,6,0)</f>
        <v>8</v>
      </c>
      <c r="F67" s="306"/>
      <c r="G67" s="306"/>
      <c r="H67" s="306"/>
      <c r="I67" s="306"/>
      <c r="J67" s="306"/>
      <c r="K67" s="306"/>
      <c r="L67" s="306"/>
      <c r="M67" s="306"/>
      <c r="N67" s="306"/>
      <c r="O67" s="306"/>
      <c r="P67" s="306"/>
      <c r="Q67" s="306"/>
      <c r="R67" s="306"/>
      <c r="S67" s="306"/>
      <c r="T67" s="306"/>
      <c r="U67" s="306"/>
      <c r="V67" s="306"/>
      <c r="W67" s="306"/>
      <c r="X67" s="306"/>
      <c r="Y67" s="306"/>
      <c r="Z67" s="306"/>
      <c r="AA67" s="306"/>
      <c r="AB67" s="170"/>
      <c r="AC67" s="170"/>
      <c r="AD67" s="170"/>
      <c r="AE67" s="170"/>
      <c r="AF67" s="170"/>
      <c r="AG67" s="208">
        <f t="shared" si="5"/>
        <v>0</v>
      </c>
      <c r="AH67" s="225">
        <v>75</v>
      </c>
      <c r="AI67" s="208">
        <v>38</v>
      </c>
      <c r="AJ67" s="208">
        <v>37</v>
      </c>
    </row>
    <row r="68" spans="1:36" s="625" customFormat="1" ht="13.5" thickBot="1">
      <c r="A68" s="253"/>
      <c r="B68" s="232" t="s">
        <v>71</v>
      </c>
      <c r="C68" s="755" t="s">
        <v>492</v>
      </c>
      <c r="D68" s="40" t="s">
        <v>643</v>
      </c>
      <c r="E68" s="342">
        <f>VLOOKUP(D68,'DANH SACH H'!$A$2:$G$12,6,0)</f>
        <v>8</v>
      </c>
      <c r="F68" s="306"/>
      <c r="G68" s="306"/>
      <c r="H68" s="306"/>
      <c r="I68" s="306"/>
      <c r="J68" s="306"/>
      <c r="K68" s="306">
        <v>4</v>
      </c>
      <c r="L68" s="306">
        <v>4</v>
      </c>
      <c r="M68" s="306">
        <v>4</v>
      </c>
      <c r="N68" s="306">
        <v>4</v>
      </c>
      <c r="O68" s="306">
        <v>4</v>
      </c>
      <c r="P68" s="306">
        <v>4</v>
      </c>
      <c r="Q68" s="306">
        <v>4</v>
      </c>
      <c r="R68" s="306">
        <v>4</v>
      </c>
      <c r="S68" s="306">
        <v>4</v>
      </c>
      <c r="T68" s="306">
        <v>4</v>
      </c>
      <c r="U68" s="306">
        <v>4</v>
      </c>
      <c r="V68" s="306">
        <v>4</v>
      </c>
      <c r="W68" s="306">
        <v>4</v>
      </c>
      <c r="X68" s="306">
        <v>8</v>
      </c>
      <c r="Y68" s="306">
        <v>8</v>
      </c>
      <c r="Z68" s="306">
        <v>2</v>
      </c>
      <c r="AA68" s="306"/>
      <c r="AB68" s="170"/>
      <c r="AC68" s="170"/>
      <c r="AD68" s="170"/>
      <c r="AE68" s="170"/>
      <c r="AF68" s="170"/>
      <c r="AG68" s="208">
        <f t="shared" si="5"/>
        <v>70</v>
      </c>
      <c r="AH68" s="853">
        <v>70</v>
      </c>
      <c r="AI68" s="854">
        <v>52</v>
      </c>
      <c r="AJ68" s="854">
        <v>18</v>
      </c>
    </row>
    <row r="69" spans="1:36" s="625" customFormat="1" ht="12.75" customHeight="1" thickBot="1">
      <c r="A69" s="135">
        <v>2</v>
      </c>
      <c r="B69" s="232" t="s">
        <v>69</v>
      </c>
      <c r="C69" s="139" t="s">
        <v>567</v>
      </c>
      <c r="D69" s="40" t="s">
        <v>643</v>
      </c>
      <c r="E69" s="342">
        <f>VLOOKUP(D69,'DANH SACH H'!$A$2:$G$12,6,0)</f>
        <v>8</v>
      </c>
      <c r="F69" s="167"/>
      <c r="G69" s="167"/>
      <c r="H69" s="167"/>
      <c r="I69" s="167"/>
      <c r="J69" s="167"/>
      <c r="K69" s="167">
        <v>4</v>
      </c>
      <c r="L69" s="167">
        <v>4</v>
      </c>
      <c r="M69" s="167">
        <v>4</v>
      </c>
      <c r="N69" s="167">
        <v>4</v>
      </c>
      <c r="O69" s="167">
        <v>4</v>
      </c>
      <c r="P69" s="167">
        <v>4</v>
      </c>
      <c r="Q69" s="167">
        <v>4</v>
      </c>
      <c r="R69" s="167">
        <v>4</v>
      </c>
      <c r="S69" s="167">
        <v>4</v>
      </c>
      <c r="T69" s="167">
        <v>3</v>
      </c>
      <c r="U69" s="167"/>
      <c r="V69" s="167"/>
      <c r="W69" s="167"/>
      <c r="X69" s="167"/>
      <c r="Y69" s="167"/>
      <c r="Z69" s="167"/>
      <c r="AA69" s="167"/>
      <c r="AB69" s="170"/>
      <c r="AC69" s="170"/>
      <c r="AD69" s="170"/>
      <c r="AE69" s="170"/>
      <c r="AF69" s="170"/>
      <c r="AG69" s="208">
        <f t="shared" si="5"/>
        <v>39</v>
      </c>
      <c r="AH69" s="853">
        <v>45</v>
      </c>
      <c r="AI69" s="854">
        <v>38</v>
      </c>
      <c r="AJ69" s="854">
        <v>7</v>
      </c>
    </row>
    <row r="70" spans="1:36" s="625" customFormat="1" ht="12.75" customHeight="1" thickBot="1">
      <c r="A70" s="210"/>
      <c r="B70" s="851" t="s">
        <v>136</v>
      </c>
      <c r="C70" s="755" t="s">
        <v>495</v>
      </c>
      <c r="D70" s="40" t="s">
        <v>643</v>
      </c>
      <c r="E70" s="342">
        <f>VLOOKUP(D70,'DANH SACH H'!$A$2:$G$12,6,0)</f>
        <v>8</v>
      </c>
      <c r="F70" s="222"/>
      <c r="G70" s="222"/>
      <c r="H70" s="222"/>
      <c r="I70" s="222"/>
      <c r="J70" s="222"/>
      <c r="K70" s="222">
        <v>9</v>
      </c>
      <c r="L70" s="222">
        <v>9</v>
      </c>
      <c r="M70" s="222">
        <v>9</v>
      </c>
      <c r="N70" s="222">
        <v>9</v>
      </c>
      <c r="O70" s="222">
        <v>9</v>
      </c>
      <c r="P70" s="222">
        <v>9</v>
      </c>
      <c r="Q70" s="222">
        <v>9</v>
      </c>
      <c r="R70" s="222">
        <v>9</v>
      </c>
      <c r="S70" s="222">
        <v>9</v>
      </c>
      <c r="T70" s="222">
        <v>12</v>
      </c>
      <c r="U70" s="222">
        <v>12</v>
      </c>
      <c r="V70" s="222">
        <v>12</v>
      </c>
      <c r="W70" s="222">
        <v>12</v>
      </c>
      <c r="X70" s="222">
        <v>12</v>
      </c>
      <c r="Y70" s="222">
        <v>9</v>
      </c>
      <c r="Z70" s="222"/>
      <c r="AA70" s="222"/>
      <c r="AB70" s="170"/>
      <c r="AC70" s="170"/>
      <c r="AD70" s="170"/>
      <c r="AE70" s="170"/>
      <c r="AF70" s="170"/>
      <c r="AG70" s="208">
        <f t="shared" si="5"/>
        <v>150</v>
      </c>
      <c r="AH70" s="853">
        <v>150</v>
      </c>
      <c r="AI70" s="854">
        <v>30</v>
      </c>
      <c r="AJ70" s="854">
        <v>120</v>
      </c>
    </row>
    <row r="71" spans="1:36" s="625" customFormat="1" ht="12.75" customHeight="1" thickBot="1">
      <c r="A71" s="210"/>
      <c r="B71" s="851" t="s">
        <v>92</v>
      </c>
      <c r="C71" s="855" t="s">
        <v>496</v>
      </c>
      <c r="D71" s="40" t="s">
        <v>643</v>
      </c>
      <c r="E71" s="342">
        <f>VLOOKUP(D71,'DANH SACH H'!$A$2:$G$13,6,0)</f>
        <v>8</v>
      </c>
      <c r="F71" s="222"/>
      <c r="G71" s="222"/>
      <c r="H71" s="222"/>
      <c r="I71" s="222"/>
      <c r="J71" s="222"/>
      <c r="K71" s="222">
        <v>6</v>
      </c>
      <c r="L71" s="222">
        <v>6</v>
      </c>
      <c r="M71" s="222">
        <v>6</v>
      </c>
      <c r="N71" s="222">
        <v>6</v>
      </c>
      <c r="O71" s="222">
        <v>6</v>
      </c>
      <c r="P71" s="222">
        <v>6</v>
      </c>
      <c r="Q71" s="222">
        <v>6</v>
      </c>
      <c r="R71" s="222">
        <v>6</v>
      </c>
      <c r="S71" s="222">
        <v>6</v>
      </c>
      <c r="T71" s="222">
        <v>6</v>
      </c>
      <c r="U71" s="222">
        <v>6</v>
      </c>
      <c r="V71" s="222">
        <v>6</v>
      </c>
      <c r="W71" s="222">
        <v>6</v>
      </c>
      <c r="X71" s="222"/>
      <c r="Y71" s="222"/>
      <c r="Z71" s="222"/>
      <c r="AA71" s="222"/>
      <c r="AB71" s="170"/>
      <c r="AC71" s="170"/>
      <c r="AD71" s="170"/>
      <c r="AE71" s="170"/>
      <c r="AF71" s="170"/>
      <c r="AG71" s="208">
        <f t="shared" si="5"/>
        <v>78</v>
      </c>
      <c r="AH71" s="225">
        <v>90</v>
      </c>
      <c r="AI71" s="208">
        <v>30</v>
      </c>
      <c r="AJ71" s="208">
        <v>60</v>
      </c>
    </row>
    <row r="72" spans="1:36" s="625" customFormat="1" ht="12.75" customHeight="1">
      <c r="A72" s="210"/>
      <c r="B72" s="851" t="s">
        <v>70</v>
      </c>
      <c r="C72" s="756" t="s">
        <v>124</v>
      </c>
      <c r="D72" s="40" t="s">
        <v>643</v>
      </c>
      <c r="E72" s="342">
        <f>VLOOKUP(D72,'DANH SACH H'!$A$2:$G$13,6,0)</f>
        <v>8</v>
      </c>
      <c r="F72" s="222"/>
      <c r="G72" s="222"/>
      <c r="H72" s="222"/>
      <c r="I72" s="222"/>
      <c r="J72" s="222"/>
      <c r="K72" s="222"/>
      <c r="L72" s="222"/>
      <c r="M72" s="222"/>
      <c r="N72" s="222"/>
      <c r="O72" s="222"/>
      <c r="P72" s="222"/>
      <c r="Q72" s="222"/>
      <c r="R72" s="222"/>
      <c r="S72" s="222"/>
      <c r="T72" s="222"/>
      <c r="U72" s="222"/>
      <c r="V72" s="222"/>
      <c r="W72" s="222"/>
      <c r="X72" s="222"/>
      <c r="Y72" s="222"/>
      <c r="Z72" s="222"/>
      <c r="AA72" s="222"/>
      <c r="AB72" s="170"/>
      <c r="AC72" s="170"/>
      <c r="AD72" s="170"/>
      <c r="AE72" s="170"/>
      <c r="AF72" s="170"/>
      <c r="AG72" s="208"/>
      <c r="AH72" s="225"/>
      <c r="AI72" s="208"/>
      <c r="AJ72" s="208"/>
    </row>
    <row r="73" spans="1:36" s="625" customFormat="1" ht="12.75" customHeight="1" thickBot="1">
      <c r="A73" s="210"/>
      <c r="B73" s="851"/>
      <c r="C73" s="756"/>
      <c r="D73" s="847"/>
      <c r="E73" s="342"/>
      <c r="F73" s="222"/>
      <c r="G73" s="222"/>
      <c r="H73" s="222"/>
      <c r="I73" s="222"/>
      <c r="J73" s="222"/>
      <c r="K73" s="222"/>
      <c r="L73" s="222"/>
      <c r="M73" s="222"/>
      <c r="N73" s="222"/>
      <c r="O73" s="222"/>
      <c r="P73" s="222"/>
      <c r="Q73" s="222"/>
      <c r="R73" s="222"/>
      <c r="S73" s="222"/>
      <c r="T73" s="222"/>
      <c r="U73" s="222"/>
      <c r="V73" s="222"/>
      <c r="W73" s="222"/>
      <c r="X73" s="222"/>
      <c r="Y73" s="222"/>
      <c r="Z73" s="222"/>
      <c r="AA73" s="222"/>
      <c r="AB73" s="170"/>
      <c r="AC73" s="170"/>
      <c r="AD73" s="170"/>
      <c r="AE73" s="170"/>
      <c r="AF73" s="170"/>
      <c r="AG73" s="208"/>
      <c r="AH73" s="225"/>
      <c r="AI73" s="208"/>
      <c r="AJ73" s="208"/>
    </row>
    <row r="74" spans="1:36" s="625" customFormat="1" ht="22.5">
      <c r="A74" s="163">
        <v>2</v>
      </c>
      <c r="B74" s="233" t="s">
        <v>448</v>
      </c>
      <c r="C74" s="747" t="s">
        <v>652</v>
      </c>
      <c r="D74" s="847" t="s">
        <v>641</v>
      </c>
      <c r="E74" s="342">
        <f>VLOOKUP(D74,'DANH SACH H'!$A$2:$G$13,6,0)</f>
        <v>1</v>
      </c>
      <c r="F74" s="220"/>
      <c r="G74" s="220"/>
      <c r="H74" s="220"/>
      <c r="I74" s="220"/>
      <c r="J74" s="627"/>
      <c r="K74" s="627"/>
      <c r="L74" s="627"/>
      <c r="M74" s="627"/>
      <c r="N74" s="627"/>
      <c r="O74" s="220"/>
      <c r="P74" s="220"/>
      <c r="Q74" s="220"/>
      <c r="R74" s="220"/>
      <c r="S74" s="220"/>
      <c r="T74" s="220"/>
      <c r="U74" s="220"/>
      <c r="V74" s="220"/>
      <c r="W74" s="220"/>
      <c r="X74" s="220"/>
      <c r="Y74" s="220"/>
      <c r="Z74" s="220"/>
      <c r="AA74" s="220"/>
      <c r="AB74" s="170"/>
      <c r="AC74" s="170"/>
      <c r="AD74" s="170"/>
      <c r="AE74" s="170"/>
      <c r="AF74" s="170"/>
      <c r="AG74" s="208">
        <f>SUM(F74:AA74)</f>
        <v>0</v>
      </c>
      <c r="AH74" s="208">
        <v>45</v>
      </c>
      <c r="AI74" s="208"/>
      <c r="AJ74" s="208"/>
    </row>
    <row r="75" spans="1:36" s="625" customFormat="1" ht="22.5">
      <c r="A75" s="135">
        <v>3</v>
      </c>
      <c r="B75" s="136" t="s">
        <v>138</v>
      </c>
      <c r="C75" s="817" t="s">
        <v>653</v>
      </c>
      <c r="D75" s="847" t="s">
        <v>641</v>
      </c>
      <c r="E75" s="342">
        <f>VLOOKUP(D75,'DANH SACH H'!$A$2:$G$13,6,0)</f>
        <v>1</v>
      </c>
      <c r="F75" s="167"/>
      <c r="G75" s="167"/>
      <c r="H75" s="167">
        <v>4</v>
      </c>
      <c r="I75" s="167">
        <v>4</v>
      </c>
      <c r="J75" s="167">
        <v>4</v>
      </c>
      <c r="K75" s="167">
        <v>4</v>
      </c>
      <c r="L75" s="167">
        <v>4</v>
      </c>
      <c r="M75" s="167">
        <v>4</v>
      </c>
      <c r="N75" s="167">
        <v>4</v>
      </c>
      <c r="O75" s="167">
        <v>4</v>
      </c>
      <c r="P75" s="167">
        <v>4</v>
      </c>
      <c r="Q75" s="167">
        <v>4</v>
      </c>
      <c r="R75" s="167">
        <v>4</v>
      </c>
      <c r="S75" s="167">
        <v>4</v>
      </c>
      <c r="T75" s="167">
        <v>4</v>
      </c>
      <c r="U75" s="167">
        <v>4</v>
      </c>
      <c r="V75" s="167">
        <v>4</v>
      </c>
      <c r="W75" s="167"/>
      <c r="X75" s="167"/>
      <c r="Y75" s="167"/>
      <c r="Z75" s="167"/>
      <c r="AA75" s="167"/>
      <c r="AB75" s="170"/>
      <c r="AC75" s="170"/>
      <c r="AD75" s="170"/>
      <c r="AE75" s="170"/>
      <c r="AF75" s="170"/>
      <c r="AG75" s="208">
        <f>SUM(F75:AA75)</f>
        <v>60</v>
      </c>
      <c r="AH75" s="208">
        <v>60</v>
      </c>
      <c r="AI75" s="208">
        <v>35</v>
      </c>
      <c r="AJ75" s="208">
        <v>25</v>
      </c>
    </row>
    <row r="76" spans="1:36" s="625" customFormat="1" ht="22.5">
      <c r="A76" s="135">
        <v>3</v>
      </c>
      <c r="B76" s="123" t="s">
        <v>70</v>
      </c>
      <c r="C76" s="752" t="s">
        <v>654</v>
      </c>
      <c r="D76" s="847" t="s">
        <v>641</v>
      </c>
      <c r="E76" s="342">
        <f>VLOOKUP(D76,'DANH SACH H'!$A$2:$G$13,6,0)</f>
        <v>1</v>
      </c>
      <c r="F76" s="167"/>
      <c r="G76" s="167"/>
      <c r="H76" s="167"/>
      <c r="I76" s="167"/>
      <c r="J76" s="167">
        <v>6</v>
      </c>
      <c r="K76" s="167">
        <v>6</v>
      </c>
      <c r="L76" s="167">
        <v>6</v>
      </c>
      <c r="M76" s="167">
        <v>6</v>
      </c>
      <c r="N76" s="167">
        <v>6</v>
      </c>
      <c r="O76" s="167">
        <v>6</v>
      </c>
      <c r="P76" s="167">
        <v>6</v>
      </c>
      <c r="Q76" s="167">
        <v>6</v>
      </c>
      <c r="R76" s="167">
        <v>6</v>
      </c>
      <c r="S76" s="167">
        <v>6</v>
      </c>
      <c r="T76" s="167"/>
      <c r="U76" s="167"/>
      <c r="V76" s="167"/>
      <c r="W76" s="167"/>
      <c r="X76" s="167"/>
      <c r="Y76" s="167"/>
      <c r="Z76" s="221"/>
      <c r="AA76" s="208"/>
      <c r="AB76" s="208"/>
      <c r="AC76" s="208"/>
      <c r="AD76" s="208"/>
      <c r="AE76" s="208"/>
      <c r="AF76" s="208"/>
      <c r="AG76" s="208">
        <f>SUM(F76:AA76)</f>
        <v>60</v>
      </c>
      <c r="AH76" s="208">
        <v>60</v>
      </c>
      <c r="AI76" s="208">
        <v>10</v>
      </c>
      <c r="AJ76" s="208">
        <v>50</v>
      </c>
    </row>
    <row r="77" spans="1:36" s="625" customFormat="1" ht="22.5">
      <c r="A77" s="210"/>
      <c r="B77" s="224" t="s">
        <v>130</v>
      </c>
      <c r="C77" s="742" t="s">
        <v>655</v>
      </c>
      <c r="D77" s="847" t="s">
        <v>641</v>
      </c>
      <c r="E77" s="342">
        <f>VLOOKUP(D77,'DANH SACH H'!$A$2:$G$13,6,0)</f>
        <v>1</v>
      </c>
      <c r="F77" s="222"/>
      <c r="G77" s="222"/>
      <c r="H77" s="222">
        <v>9</v>
      </c>
      <c r="I77" s="222">
        <v>9</v>
      </c>
      <c r="J77" s="222">
        <v>9</v>
      </c>
      <c r="K77" s="222">
        <v>9</v>
      </c>
      <c r="L77" s="222">
        <v>9</v>
      </c>
      <c r="M77" s="222">
        <v>9</v>
      </c>
      <c r="N77" s="222">
        <v>9</v>
      </c>
      <c r="O77" s="222">
        <v>9</v>
      </c>
      <c r="P77" s="222">
        <v>9</v>
      </c>
      <c r="Q77" s="222">
        <v>9</v>
      </c>
      <c r="R77" s="222">
        <v>9</v>
      </c>
      <c r="S77" s="222">
        <v>9</v>
      </c>
      <c r="T77" s="222">
        <v>9</v>
      </c>
      <c r="U77" s="222">
        <v>9</v>
      </c>
      <c r="V77" s="222">
        <v>9</v>
      </c>
      <c r="W77" s="222">
        <v>9</v>
      </c>
      <c r="X77" s="222">
        <v>6</v>
      </c>
      <c r="Y77" s="222"/>
      <c r="Z77" s="222"/>
      <c r="AA77" s="222"/>
      <c r="AB77" s="170"/>
      <c r="AC77" s="170"/>
      <c r="AD77" s="170"/>
      <c r="AE77" s="170"/>
      <c r="AF77" s="170"/>
      <c r="AG77" s="208">
        <f>SUM(F77:AA77)</f>
        <v>150</v>
      </c>
      <c r="AH77" s="208">
        <v>150</v>
      </c>
      <c r="AI77" s="208">
        <v>38</v>
      </c>
      <c r="AJ77" s="208">
        <v>112</v>
      </c>
    </row>
    <row r="78" spans="1:36" s="625" customFormat="1" ht="12.75" customHeight="1" thickBot="1">
      <c r="A78" s="219">
        <v>5</v>
      </c>
      <c r="B78" s="229" t="s">
        <v>70</v>
      </c>
      <c r="C78" s="117" t="s">
        <v>124</v>
      </c>
      <c r="D78" s="847" t="s">
        <v>641</v>
      </c>
      <c r="E78" s="342">
        <f>VLOOKUP(D78,'DANH SACH H'!$A$2:$G$13,6,0)</f>
        <v>1</v>
      </c>
      <c r="F78" s="118"/>
      <c r="G78" s="118"/>
      <c r="H78" s="118"/>
      <c r="I78" s="118"/>
      <c r="J78" s="124"/>
      <c r="K78" s="124"/>
      <c r="L78" s="124"/>
      <c r="M78" s="124"/>
      <c r="N78" s="124"/>
      <c r="O78" s="118"/>
      <c r="P78" s="118"/>
      <c r="Q78" s="118"/>
      <c r="R78" s="118"/>
      <c r="S78" s="118"/>
      <c r="T78" s="118"/>
      <c r="U78" s="118"/>
      <c r="V78" s="118"/>
      <c r="W78" s="118"/>
      <c r="X78" s="118"/>
      <c r="Y78" s="118"/>
      <c r="Z78" s="118"/>
      <c r="AA78" s="118"/>
      <c r="AB78" s="170"/>
      <c r="AC78" s="170"/>
      <c r="AD78" s="170"/>
      <c r="AE78" s="170"/>
      <c r="AF78" s="170"/>
      <c r="AG78" s="208">
        <f>SUM(F78:AA78)</f>
        <v>0</v>
      </c>
      <c r="AH78" s="208"/>
      <c r="AI78" s="208"/>
      <c r="AJ78" s="208"/>
    </row>
    <row r="79" spans="1:36" s="625" customFormat="1" ht="21">
      <c r="A79" s="210"/>
      <c r="B79" s="851" t="s">
        <v>92</v>
      </c>
      <c r="C79" s="509" t="s">
        <v>647</v>
      </c>
      <c r="D79" s="847" t="s">
        <v>642</v>
      </c>
      <c r="E79" s="342">
        <f>VLOOKUP(D79,'DANH SACH H'!$A$2:$G$13,6,0)</f>
        <v>3</v>
      </c>
      <c r="F79" s="222"/>
      <c r="G79" s="222"/>
      <c r="H79" s="222"/>
      <c r="I79" s="222"/>
      <c r="J79" s="222"/>
      <c r="K79" s="222"/>
      <c r="L79" s="222"/>
      <c r="M79" s="222"/>
      <c r="N79" s="222"/>
      <c r="O79" s="222"/>
      <c r="P79" s="222"/>
      <c r="Q79" s="222"/>
      <c r="R79" s="222"/>
      <c r="S79" s="222"/>
      <c r="T79" s="222"/>
      <c r="U79" s="222"/>
      <c r="V79" s="222"/>
      <c r="W79" s="222"/>
      <c r="X79" s="222"/>
      <c r="Y79" s="222"/>
      <c r="Z79" s="222"/>
      <c r="AA79" s="222"/>
      <c r="AB79" s="170"/>
      <c r="AC79" s="170"/>
      <c r="AD79" s="170"/>
      <c r="AE79" s="170"/>
      <c r="AF79" s="170"/>
      <c r="AG79" s="208"/>
      <c r="AH79" s="225">
        <v>90</v>
      </c>
      <c r="AI79" s="208">
        <v>30</v>
      </c>
      <c r="AJ79" s="208">
        <v>60</v>
      </c>
    </row>
    <row r="80" spans="1:36" s="625" customFormat="1" ht="21">
      <c r="A80" s="210"/>
      <c r="B80" s="851" t="s">
        <v>92</v>
      </c>
      <c r="C80" s="509" t="s">
        <v>648</v>
      </c>
      <c r="D80" s="847" t="s">
        <v>642</v>
      </c>
      <c r="E80" s="342">
        <f>VLOOKUP(D80,'DANH SACH H'!$A$2:$G$13,6,0)</f>
        <v>3</v>
      </c>
      <c r="F80" s="222"/>
      <c r="G80" s="222"/>
      <c r="H80" s="222"/>
      <c r="I80" s="222"/>
      <c r="J80" s="222"/>
      <c r="K80" s="222"/>
      <c r="L80" s="222"/>
      <c r="M80" s="222"/>
      <c r="N80" s="222"/>
      <c r="O80" s="222"/>
      <c r="P80" s="222"/>
      <c r="Q80" s="222"/>
      <c r="R80" s="222"/>
      <c r="S80" s="222"/>
      <c r="T80" s="222"/>
      <c r="U80" s="222"/>
      <c r="V80" s="222"/>
      <c r="W80" s="222"/>
      <c r="X80" s="222"/>
      <c r="Y80" s="222"/>
      <c r="Z80" s="222"/>
      <c r="AA80" s="222"/>
      <c r="AB80" s="170"/>
      <c r="AC80" s="170"/>
      <c r="AD80" s="170"/>
      <c r="AE80" s="170"/>
      <c r="AF80" s="170"/>
      <c r="AG80" s="208"/>
      <c r="AH80" s="225">
        <v>120</v>
      </c>
      <c r="AI80" s="208">
        <v>30</v>
      </c>
      <c r="AJ80" s="208">
        <v>90</v>
      </c>
    </row>
    <row r="81" spans="1:36" s="625" customFormat="1" ht="21">
      <c r="A81" s="210"/>
      <c r="B81" s="851" t="s">
        <v>92</v>
      </c>
      <c r="C81" s="509" t="s">
        <v>649</v>
      </c>
      <c r="D81" s="847" t="s">
        <v>642</v>
      </c>
      <c r="E81" s="342">
        <f>VLOOKUP(D81,'DANH SACH H'!$A$2:$G$13,6,0)</f>
        <v>3</v>
      </c>
      <c r="F81" s="222"/>
      <c r="G81" s="222"/>
      <c r="H81" s="222"/>
      <c r="I81" s="222"/>
      <c r="J81" s="222"/>
      <c r="K81" s="222"/>
      <c r="L81" s="222"/>
      <c r="M81" s="222"/>
      <c r="N81" s="222"/>
      <c r="O81" s="222"/>
      <c r="P81" s="222"/>
      <c r="Q81" s="222"/>
      <c r="R81" s="222"/>
      <c r="S81" s="222"/>
      <c r="T81" s="222"/>
      <c r="U81" s="222"/>
      <c r="V81" s="222"/>
      <c r="W81" s="222"/>
      <c r="X81" s="222"/>
      <c r="Y81" s="222"/>
      <c r="Z81" s="222"/>
      <c r="AA81" s="222"/>
      <c r="AB81" s="170"/>
      <c r="AC81" s="170"/>
      <c r="AD81" s="170"/>
      <c r="AE81" s="170"/>
      <c r="AF81" s="170"/>
      <c r="AG81" s="208"/>
      <c r="AH81" s="225">
        <v>60</v>
      </c>
      <c r="AI81" s="208">
        <v>15</v>
      </c>
      <c r="AJ81" s="208">
        <v>45</v>
      </c>
    </row>
    <row r="82" spans="1:36" s="625" customFormat="1" ht="21">
      <c r="A82" s="210"/>
      <c r="B82" s="851" t="s">
        <v>70</v>
      </c>
      <c r="C82" s="509" t="s">
        <v>650</v>
      </c>
      <c r="D82" s="847" t="s">
        <v>642</v>
      </c>
      <c r="E82" s="342">
        <f>VLOOKUP(D82,'DANH SACH H'!$A$2:$G$13,6,0)</f>
        <v>3</v>
      </c>
      <c r="F82" s="222"/>
      <c r="G82" s="222"/>
      <c r="H82" s="222"/>
      <c r="I82" s="222"/>
      <c r="J82" s="222"/>
      <c r="K82" s="222"/>
      <c r="L82" s="222"/>
      <c r="M82" s="222"/>
      <c r="N82" s="222"/>
      <c r="O82" s="222"/>
      <c r="P82" s="222"/>
      <c r="Q82" s="222"/>
      <c r="R82" s="222"/>
      <c r="S82" s="222"/>
      <c r="T82" s="222"/>
      <c r="U82" s="222"/>
      <c r="V82" s="222"/>
      <c r="W82" s="222"/>
      <c r="X82" s="222"/>
      <c r="Y82" s="222"/>
      <c r="Z82" s="222"/>
      <c r="AA82" s="222"/>
      <c r="AB82" s="170"/>
      <c r="AC82" s="170"/>
      <c r="AD82" s="170"/>
      <c r="AE82" s="170"/>
      <c r="AF82" s="170"/>
      <c r="AG82" s="208"/>
      <c r="AH82" s="225">
        <v>60</v>
      </c>
      <c r="AI82" s="208">
        <v>15</v>
      </c>
      <c r="AJ82" s="208">
        <v>45</v>
      </c>
    </row>
    <row r="83" spans="1:36" s="625" customFormat="1" ht="19.5">
      <c r="A83" s="210"/>
      <c r="B83" s="851" t="s">
        <v>136</v>
      </c>
      <c r="C83" s="509" t="s">
        <v>651</v>
      </c>
      <c r="D83" s="847" t="s">
        <v>642</v>
      </c>
      <c r="E83" s="342">
        <f>VLOOKUP(D83,'DANH SACH H'!$A$2:$G$13,6,0)</f>
        <v>3</v>
      </c>
      <c r="F83" s="222"/>
      <c r="G83" s="222"/>
      <c r="H83" s="222"/>
      <c r="I83" s="222"/>
      <c r="J83" s="222"/>
      <c r="K83" s="222"/>
      <c r="L83" s="222"/>
      <c r="M83" s="222"/>
      <c r="N83" s="222"/>
      <c r="O83" s="222"/>
      <c r="P83" s="222"/>
      <c r="Q83" s="222"/>
      <c r="R83" s="222"/>
      <c r="S83" s="222"/>
      <c r="T83" s="222"/>
      <c r="U83" s="222"/>
      <c r="V83" s="222"/>
      <c r="W83" s="222"/>
      <c r="X83" s="222"/>
      <c r="Y83" s="222"/>
      <c r="Z83" s="222"/>
      <c r="AA83" s="222"/>
      <c r="AB83" s="170"/>
      <c r="AC83" s="170"/>
      <c r="AD83" s="170"/>
      <c r="AE83" s="170"/>
      <c r="AF83" s="170"/>
      <c r="AG83" s="208"/>
      <c r="AH83" s="225">
        <v>120</v>
      </c>
      <c r="AI83" s="208">
        <v>30</v>
      </c>
      <c r="AJ83" s="208">
        <v>90</v>
      </c>
    </row>
    <row r="84" spans="1:36" s="625" customFormat="1" ht="12.75" customHeight="1" thickBot="1">
      <c r="A84" s="210"/>
      <c r="B84" s="229" t="s">
        <v>70</v>
      </c>
      <c r="C84" s="117" t="s">
        <v>124</v>
      </c>
      <c r="D84" s="847" t="s">
        <v>642</v>
      </c>
      <c r="E84" s="342">
        <f>VLOOKUP(D84,'DANH SACH H'!$A$2:$G$13,6,0)</f>
        <v>3</v>
      </c>
      <c r="F84" s="222"/>
      <c r="G84" s="222"/>
      <c r="H84" s="222"/>
      <c r="I84" s="222"/>
      <c r="J84" s="222"/>
      <c r="K84" s="222"/>
      <c r="L84" s="222"/>
      <c r="M84" s="222"/>
      <c r="N84" s="222"/>
      <c r="O84" s="222"/>
      <c r="P84" s="222"/>
      <c r="Q84" s="222"/>
      <c r="R84" s="222"/>
      <c r="S84" s="222"/>
      <c r="T84" s="222"/>
      <c r="U84" s="222"/>
      <c r="V84" s="222"/>
      <c r="W84" s="222"/>
      <c r="X84" s="222"/>
      <c r="Y84" s="222"/>
      <c r="Z84" s="222"/>
      <c r="AA84" s="222"/>
      <c r="AB84" s="170"/>
      <c r="AC84" s="170"/>
      <c r="AD84" s="170"/>
      <c r="AE84" s="170"/>
      <c r="AF84" s="170"/>
      <c r="AG84" s="208"/>
      <c r="AH84" s="225"/>
      <c r="AI84" s="208"/>
      <c r="AJ84" s="208"/>
    </row>
    <row r="85" spans="1:36" s="625" customFormat="1" ht="12.75" customHeight="1">
      <c r="A85" s="210"/>
      <c r="B85" s="851"/>
      <c r="C85" s="756"/>
      <c r="D85" s="847"/>
      <c r="E85" s="342"/>
      <c r="F85" s="222"/>
      <c r="G85" s="222"/>
      <c r="H85" s="222"/>
      <c r="I85" s="222"/>
      <c r="J85" s="222"/>
      <c r="K85" s="222"/>
      <c r="L85" s="222"/>
      <c r="M85" s="222"/>
      <c r="N85" s="222"/>
      <c r="O85" s="222"/>
      <c r="P85" s="222"/>
      <c r="Q85" s="222"/>
      <c r="R85" s="222"/>
      <c r="S85" s="222"/>
      <c r="T85" s="222"/>
      <c r="U85" s="222"/>
      <c r="V85" s="222"/>
      <c r="W85" s="222"/>
      <c r="X85" s="222"/>
      <c r="Y85" s="222"/>
      <c r="Z85" s="222"/>
      <c r="AA85" s="222"/>
      <c r="AB85" s="170"/>
      <c r="AC85" s="170"/>
      <c r="AD85" s="170"/>
      <c r="AE85" s="170"/>
      <c r="AF85" s="170"/>
      <c r="AG85" s="208"/>
      <c r="AH85" s="225"/>
      <c r="AI85" s="208"/>
      <c r="AJ85" s="208"/>
    </row>
    <row r="86" spans="1:37" s="625" customFormat="1" ht="12.75" customHeight="1">
      <c r="A86" s="210"/>
      <c r="B86" s="851" t="s">
        <v>644</v>
      </c>
      <c r="C86" s="626" t="s">
        <v>492</v>
      </c>
      <c r="D86" s="16" t="s">
        <v>622</v>
      </c>
      <c r="E86" s="342">
        <f>VLOOKUP(D86,'DANH SACH H'!$A$2:$G$13,6,0)</f>
        <v>29</v>
      </c>
      <c r="F86" s="222"/>
      <c r="G86" s="222"/>
      <c r="H86" s="222"/>
      <c r="I86" s="222"/>
      <c r="J86" s="222"/>
      <c r="K86" s="222"/>
      <c r="L86" s="222"/>
      <c r="M86" s="222">
        <v>4</v>
      </c>
      <c r="N86" s="222">
        <v>4</v>
      </c>
      <c r="O86" s="222">
        <v>4</v>
      </c>
      <c r="P86" s="222">
        <v>4</v>
      </c>
      <c r="Q86" s="222">
        <v>4</v>
      </c>
      <c r="R86" s="222">
        <v>4</v>
      </c>
      <c r="S86" s="222">
        <v>4</v>
      </c>
      <c r="T86" s="222">
        <v>4</v>
      </c>
      <c r="U86" s="222">
        <v>4</v>
      </c>
      <c r="V86" s="222">
        <v>4</v>
      </c>
      <c r="W86" s="222">
        <v>4</v>
      </c>
      <c r="X86" s="222">
        <v>4</v>
      </c>
      <c r="Y86" s="222">
        <v>4</v>
      </c>
      <c r="Z86" s="222">
        <v>4</v>
      </c>
      <c r="AA86" s="222">
        <v>4</v>
      </c>
      <c r="AB86" s="222">
        <v>4</v>
      </c>
      <c r="AC86" s="222">
        <v>4</v>
      </c>
      <c r="AD86" s="222">
        <v>2</v>
      </c>
      <c r="AF86" s="222"/>
      <c r="AG86" s="208">
        <f>SUM(F86:AF86)</f>
        <v>70</v>
      </c>
      <c r="AH86" s="225">
        <v>70</v>
      </c>
      <c r="AI86" s="1008">
        <v>52</v>
      </c>
      <c r="AJ86" s="1008">
        <v>18</v>
      </c>
      <c r="AK86" s="1008"/>
    </row>
    <row r="87" spans="1:37" s="625" customFormat="1" ht="12.75" customHeight="1">
      <c r="A87" s="210"/>
      <c r="B87" s="851" t="s">
        <v>644</v>
      </c>
      <c r="C87" s="225" t="s">
        <v>567</v>
      </c>
      <c r="D87" s="16" t="s">
        <v>622</v>
      </c>
      <c r="E87" s="342">
        <f>VLOOKUP(D87,'DANH SACH H'!$A$2:$G$13,6,0)</f>
        <v>29</v>
      </c>
      <c r="F87" s="222"/>
      <c r="G87" s="222"/>
      <c r="H87" s="222"/>
      <c r="I87" s="222"/>
      <c r="J87" s="222"/>
      <c r="K87" s="222"/>
      <c r="L87" s="222"/>
      <c r="M87" s="222"/>
      <c r="N87" s="222"/>
      <c r="O87" s="222"/>
      <c r="P87" s="222"/>
      <c r="Q87" s="222"/>
      <c r="R87" s="222"/>
      <c r="S87" s="222"/>
      <c r="T87" s="222">
        <v>4</v>
      </c>
      <c r="U87" s="222">
        <v>4</v>
      </c>
      <c r="V87" s="222">
        <v>4</v>
      </c>
      <c r="W87" s="222">
        <v>4</v>
      </c>
      <c r="X87" s="222">
        <v>4</v>
      </c>
      <c r="Y87" s="222">
        <v>4</v>
      </c>
      <c r="Z87" s="222">
        <v>4</v>
      </c>
      <c r="AA87" s="222">
        <v>4</v>
      </c>
      <c r="AB87" s="222">
        <v>4</v>
      </c>
      <c r="AC87" s="222">
        <v>4</v>
      </c>
      <c r="AD87" s="170">
        <v>5</v>
      </c>
      <c r="AF87" s="170"/>
      <c r="AG87" s="208">
        <f>SUM(F87:AF87)</f>
        <v>45</v>
      </c>
      <c r="AH87" s="225">
        <v>45</v>
      </c>
      <c r="AI87" s="1008">
        <v>38</v>
      </c>
      <c r="AJ87" s="1008">
        <v>7</v>
      </c>
      <c r="AK87" s="1008"/>
    </row>
    <row r="88" spans="1:37" s="625" customFormat="1" ht="12.75" customHeight="1">
      <c r="A88" s="210"/>
      <c r="B88" s="851" t="s">
        <v>644</v>
      </c>
      <c r="C88" s="626" t="s">
        <v>484</v>
      </c>
      <c r="D88" s="16" t="s">
        <v>622</v>
      </c>
      <c r="E88" s="342">
        <f>VLOOKUP(D88,'DANH SACH H'!$A$2:$G$13,6,0)</f>
        <v>29</v>
      </c>
      <c r="F88" s="222"/>
      <c r="G88" s="222"/>
      <c r="H88" s="222"/>
      <c r="I88" s="222"/>
      <c r="J88" s="222"/>
      <c r="K88" s="222"/>
      <c r="L88" s="222">
        <v>4</v>
      </c>
      <c r="M88" s="222">
        <v>4</v>
      </c>
      <c r="N88" s="222">
        <v>4</v>
      </c>
      <c r="O88" s="222">
        <v>4</v>
      </c>
      <c r="P88" s="222">
        <v>4</v>
      </c>
      <c r="Q88" s="222">
        <v>4</v>
      </c>
      <c r="R88" s="170">
        <v>4</v>
      </c>
      <c r="S88" s="222">
        <v>2</v>
      </c>
      <c r="T88" s="222"/>
      <c r="U88" s="222"/>
      <c r="V88" s="222"/>
      <c r="W88" s="222"/>
      <c r="AG88" s="208">
        <f>SUM(F88:W88)</f>
        <v>30</v>
      </c>
      <c r="AH88" s="225">
        <v>30</v>
      </c>
      <c r="AI88" s="1008">
        <v>24</v>
      </c>
      <c r="AJ88" s="1008">
        <v>6</v>
      </c>
      <c r="AK88" s="1008"/>
    </row>
    <row r="89" spans="1:36" s="625" customFormat="1" ht="12.75" customHeight="1">
      <c r="A89" s="210"/>
      <c r="B89" s="851" t="s">
        <v>70</v>
      </c>
      <c r="C89" s="626" t="s">
        <v>450</v>
      </c>
      <c r="D89" s="16" t="s">
        <v>622</v>
      </c>
      <c r="E89" s="342">
        <f>VLOOKUP(D89,'DANH SACH H'!$A$2:$G$13,6,0)</f>
        <v>29</v>
      </c>
      <c r="F89" s="222"/>
      <c r="G89" s="222"/>
      <c r="H89" s="222"/>
      <c r="I89" s="222"/>
      <c r="J89" s="222"/>
      <c r="K89" s="222"/>
      <c r="L89" s="222"/>
      <c r="M89" s="222"/>
      <c r="N89" s="222"/>
      <c r="O89" s="222"/>
      <c r="P89" s="222"/>
      <c r="Q89" s="222"/>
      <c r="R89" s="222"/>
      <c r="S89" s="222"/>
      <c r="T89" s="222"/>
      <c r="U89" s="222"/>
      <c r="V89" s="222"/>
      <c r="W89" s="222">
        <v>4</v>
      </c>
      <c r="X89" s="222">
        <v>8</v>
      </c>
      <c r="Y89" s="222">
        <v>8</v>
      </c>
      <c r="Z89" s="222">
        <v>8</v>
      </c>
      <c r="AA89" s="222">
        <v>8</v>
      </c>
      <c r="AB89" s="222">
        <v>8</v>
      </c>
      <c r="AC89" s="222">
        <v>8</v>
      </c>
      <c r="AD89" s="222">
        <v>8</v>
      </c>
      <c r="AG89" s="208">
        <f>SUM(F89:AD89)</f>
        <v>60</v>
      </c>
      <c r="AH89" s="225">
        <v>60</v>
      </c>
      <c r="AI89" s="208">
        <v>46</v>
      </c>
      <c r="AJ89" s="208">
        <v>14</v>
      </c>
    </row>
    <row r="90" spans="1:36" s="625" customFormat="1" ht="12.75" customHeight="1">
      <c r="A90" s="210"/>
      <c r="B90" s="851" t="s">
        <v>70</v>
      </c>
      <c r="C90" s="626" t="s">
        <v>493</v>
      </c>
      <c r="D90" s="16" t="s">
        <v>622</v>
      </c>
      <c r="E90" s="342">
        <f>VLOOKUP(D90,'DANH SACH H'!$A$2:$G$13,6,0)</f>
        <v>29</v>
      </c>
      <c r="F90" s="222"/>
      <c r="G90" s="222"/>
      <c r="H90" s="222"/>
      <c r="I90" s="222"/>
      <c r="J90" s="222"/>
      <c r="K90" s="222"/>
      <c r="L90" s="222">
        <v>8</v>
      </c>
      <c r="M90" s="222">
        <v>8</v>
      </c>
      <c r="N90" s="222">
        <v>8</v>
      </c>
      <c r="O90" s="222">
        <v>8</v>
      </c>
      <c r="P90" s="222">
        <v>8</v>
      </c>
      <c r="Q90" s="222">
        <v>8</v>
      </c>
      <c r="R90" s="222">
        <v>8</v>
      </c>
      <c r="S90" s="222">
        <v>8</v>
      </c>
      <c r="T90" s="222">
        <v>8</v>
      </c>
      <c r="U90" s="222">
        <v>8</v>
      </c>
      <c r="V90" s="222">
        <v>8</v>
      </c>
      <c r="W90" s="222">
        <v>2</v>
      </c>
      <c r="X90" s="222"/>
      <c r="Y90" s="222"/>
      <c r="Z90" s="222"/>
      <c r="AA90" s="170"/>
      <c r="AB90" s="170"/>
      <c r="AC90" s="170"/>
      <c r="AD90" s="170"/>
      <c r="AF90" s="170"/>
      <c r="AG90" s="208">
        <f>SUM(F90:AF90)</f>
        <v>90</v>
      </c>
      <c r="AH90" s="225">
        <v>90</v>
      </c>
      <c r="AI90" s="208">
        <v>15</v>
      </c>
      <c r="AJ90" s="208">
        <v>75</v>
      </c>
    </row>
    <row r="91" spans="1:36" s="625" customFormat="1" ht="12.75" customHeight="1">
      <c r="A91" s="210"/>
      <c r="B91" s="851" t="s">
        <v>644</v>
      </c>
      <c r="C91" s="756" t="s">
        <v>124</v>
      </c>
      <c r="D91" s="16" t="s">
        <v>622</v>
      </c>
      <c r="E91" s="342">
        <f>VLOOKUP(D91,'DANH SACH H'!$A$2:$G$13,6,0)</f>
        <v>29</v>
      </c>
      <c r="F91" s="222"/>
      <c r="G91" s="222"/>
      <c r="H91" s="222"/>
      <c r="I91" s="222"/>
      <c r="J91" s="222"/>
      <c r="K91" s="222"/>
      <c r="L91" s="222"/>
      <c r="M91" s="222"/>
      <c r="N91" s="222"/>
      <c r="O91" s="222"/>
      <c r="P91" s="222"/>
      <c r="Q91" s="222"/>
      <c r="R91" s="222"/>
      <c r="S91" s="222"/>
      <c r="T91" s="222"/>
      <c r="U91" s="222"/>
      <c r="V91" s="222"/>
      <c r="W91" s="222"/>
      <c r="X91" s="222"/>
      <c r="Y91" s="222"/>
      <c r="Z91" s="222"/>
      <c r="AA91" s="222"/>
      <c r="AB91" s="170"/>
      <c r="AC91" s="170"/>
      <c r="AD91" s="170"/>
      <c r="AE91" s="170"/>
      <c r="AF91" s="170"/>
      <c r="AG91" s="208"/>
      <c r="AH91" s="225"/>
      <c r="AI91" s="208"/>
      <c r="AJ91" s="208"/>
    </row>
    <row r="92" spans="1:36" s="625" customFormat="1" ht="12.75" customHeight="1">
      <c r="A92" s="210"/>
      <c r="B92" s="851"/>
      <c r="C92" s="756"/>
      <c r="D92" s="847"/>
      <c r="E92" s="342"/>
      <c r="F92" s="222"/>
      <c r="G92" s="222"/>
      <c r="H92" s="222"/>
      <c r="I92" s="222"/>
      <c r="J92" s="222"/>
      <c r="K92" s="222"/>
      <c r="L92" s="222"/>
      <c r="M92" s="222"/>
      <c r="N92" s="222"/>
      <c r="O92" s="222"/>
      <c r="P92" s="222"/>
      <c r="Q92" s="222"/>
      <c r="R92" s="222"/>
      <c r="S92" s="222"/>
      <c r="T92" s="222"/>
      <c r="U92" s="222"/>
      <c r="V92" s="222"/>
      <c r="W92" s="222"/>
      <c r="X92" s="222"/>
      <c r="Y92" s="222"/>
      <c r="Z92" s="222"/>
      <c r="AA92" s="222"/>
      <c r="AB92" s="170"/>
      <c r="AC92" s="170"/>
      <c r="AD92" s="170"/>
      <c r="AE92" s="170"/>
      <c r="AF92" s="170"/>
      <c r="AG92" s="208"/>
      <c r="AH92" s="225"/>
      <c r="AI92" s="208"/>
      <c r="AJ92" s="208"/>
    </row>
    <row r="93" spans="1:36" s="625" customFormat="1" ht="12.75" customHeight="1">
      <c r="A93" s="210"/>
      <c r="B93" s="851"/>
      <c r="C93" s="852"/>
      <c r="D93" s="847"/>
      <c r="E93" s="342"/>
      <c r="F93" s="222"/>
      <c r="G93" s="222"/>
      <c r="H93" s="222"/>
      <c r="I93" s="222"/>
      <c r="J93" s="222"/>
      <c r="K93" s="222"/>
      <c r="L93" s="222"/>
      <c r="M93" s="222"/>
      <c r="N93" s="222"/>
      <c r="O93" s="222"/>
      <c r="P93" s="222"/>
      <c r="Q93" s="222"/>
      <c r="R93" s="222"/>
      <c r="S93" s="222"/>
      <c r="T93" s="222"/>
      <c r="U93" s="222"/>
      <c r="V93" s="222"/>
      <c r="W93" s="222"/>
      <c r="X93" s="222"/>
      <c r="Y93" s="222"/>
      <c r="Z93" s="222"/>
      <c r="AA93" s="222"/>
      <c r="AB93" s="170"/>
      <c r="AC93" s="170"/>
      <c r="AD93" s="170"/>
      <c r="AE93" s="170"/>
      <c r="AF93" s="170"/>
      <c r="AG93" s="208">
        <f>SUM(F93:AA93)</f>
        <v>0</v>
      </c>
      <c r="AH93" s="225"/>
      <c r="AI93" s="208"/>
      <c r="AJ93" s="208"/>
    </row>
    <row r="94" spans="1:36" s="625" customFormat="1" ht="12.75" customHeight="1" thickBot="1">
      <c r="A94" s="31">
        <v>4</v>
      </c>
      <c r="B94" s="230"/>
      <c r="C94" s="749"/>
      <c r="D94" s="613"/>
      <c r="E94" s="613"/>
      <c r="F94" s="227"/>
      <c r="G94" s="227"/>
      <c r="H94" s="227"/>
      <c r="I94" s="227"/>
      <c r="J94" s="227"/>
      <c r="K94" s="227"/>
      <c r="L94" s="227"/>
      <c r="M94" s="227"/>
      <c r="N94" s="227"/>
      <c r="O94" s="227"/>
      <c r="P94" s="227"/>
      <c r="Q94" s="227"/>
      <c r="R94" s="227"/>
      <c r="S94" s="227"/>
      <c r="T94" s="227"/>
      <c r="U94" s="227"/>
      <c r="V94" s="227"/>
      <c r="W94" s="227"/>
      <c r="X94" s="227"/>
      <c r="Y94" s="227"/>
      <c r="Z94" s="227"/>
      <c r="AA94" s="227"/>
      <c r="AB94" s="170"/>
      <c r="AC94" s="170"/>
      <c r="AD94" s="170"/>
      <c r="AE94" s="170"/>
      <c r="AF94" s="170"/>
      <c r="AG94" s="208">
        <f>SUM(F94:AA94)</f>
        <v>0</v>
      </c>
      <c r="AH94" s="225"/>
      <c r="AI94" s="208"/>
      <c r="AJ94" s="208"/>
    </row>
    <row r="95" spans="1:36" s="140" customFormat="1" ht="9.75" customHeight="1" thickTop="1">
      <c r="A95" s="41"/>
      <c r="B95" s="42"/>
      <c r="C95" s="750"/>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208"/>
      <c r="AH95" s="208"/>
      <c r="AI95" s="141"/>
      <c r="AJ95" s="141"/>
    </row>
    <row r="96" spans="1:36" s="10" customFormat="1" ht="15.75">
      <c r="A96" s="11"/>
      <c r="B96" s="213"/>
      <c r="C96" s="751"/>
      <c r="D96" s="74"/>
      <c r="E96" s="74"/>
      <c r="F96" s="75"/>
      <c r="G96" s="75"/>
      <c r="H96" s="75"/>
      <c r="I96" s="75"/>
      <c r="J96" s="129"/>
      <c r="K96" s="129"/>
      <c r="L96" s="129"/>
      <c r="M96" s="129"/>
      <c r="N96" s="129"/>
      <c r="O96" s="75"/>
      <c r="P96" s="75"/>
      <c r="Q96" s="75"/>
      <c r="R96" s="75"/>
      <c r="S96" s="59" t="s">
        <v>451</v>
      </c>
      <c r="T96" s="59"/>
      <c r="U96" s="59"/>
      <c r="V96" s="59"/>
      <c r="W96" s="59"/>
      <c r="X96" s="59"/>
      <c r="Y96" s="59"/>
      <c r="Z96" s="59"/>
      <c r="AA96" s="59"/>
      <c r="AB96" s="59"/>
      <c r="AC96" s="59"/>
      <c r="AD96" s="59"/>
      <c r="AE96" s="59"/>
      <c r="AF96" s="59"/>
      <c r="AH96" s="144"/>
      <c r="AI96" s="735"/>
      <c r="AJ96" s="735"/>
    </row>
    <row r="97" spans="1:36" s="8" customFormat="1" ht="15" customHeight="1">
      <c r="A97" s="10"/>
      <c r="B97" s="214"/>
      <c r="C97" s="10" t="s">
        <v>104</v>
      </c>
      <c r="D97" s="77"/>
      <c r="E97" s="77"/>
      <c r="F97" s="60"/>
      <c r="G97" s="1232" t="s">
        <v>72</v>
      </c>
      <c r="H97" s="1232"/>
      <c r="I97" s="1232"/>
      <c r="J97" s="1232"/>
      <c r="K97" s="1232"/>
      <c r="L97" s="1232"/>
      <c r="M97" s="1232"/>
      <c r="N97" s="129"/>
      <c r="O97" s="60"/>
      <c r="P97" s="60"/>
      <c r="Q97" s="60"/>
      <c r="R97" s="1232" t="s">
        <v>74</v>
      </c>
      <c r="S97" s="1232"/>
      <c r="T97" s="1232"/>
      <c r="U97" s="1232"/>
      <c r="V97" s="1232"/>
      <c r="W97" s="1232"/>
      <c r="X97" s="1232"/>
      <c r="Y97" s="1232"/>
      <c r="Z97" s="1232"/>
      <c r="AA97" s="1232"/>
      <c r="AB97" s="75"/>
      <c r="AC97" s="75"/>
      <c r="AD97" s="75"/>
      <c r="AE97" s="75"/>
      <c r="AF97" s="75"/>
      <c r="AH97" s="145"/>
      <c r="AI97" s="145"/>
      <c r="AJ97" s="145"/>
    </row>
    <row r="98" spans="2:32" ht="15.75">
      <c r="B98" s="214"/>
      <c r="D98" s="77"/>
      <c r="E98" s="77"/>
      <c r="F98" s="60"/>
      <c r="G98" s="60"/>
      <c r="H98" s="60"/>
      <c r="I98" s="60"/>
      <c r="J98" s="130"/>
      <c r="K98" s="130"/>
      <c r="L98" s="130"/>
      <c r="M98" s="130"/>
      <c r="N98" s="130"/>
      <c r="O98" s="60"/>
      <c r="P98" s="60"/>
      <c r="Q98" s="60"/>
      <c r="R98" s="60"/>
      <c r="S98" s="60"/>
      <c r="T98" s="60"/>
      <c r="U98" s="60"/>
      <c r="V98" s="60"/>
      <c r="W98" s="60"/>
      <c r="X98" s="60"/>
      <c r="Y98" s="60"/>
      <c r="Z98" s="60"/>
      <c r="AA98" s="60"/>
      <c r="AB98" s="60"/>
      <c r="AC98" s="60"/>
      <c r="AD98" s="60"/>
      <c r="AE98" s="60"/>
      <c r="AF98" s="60"/>
    </row>
    <row r="99" spans="2:18" ht="15.75">
      <c r="B99" s="214"/>
      <c r="D99" s="77"/>
      <c r="E99" s="77"/>
      <c r="F99" s="60"/>
      <c r="G99" s="60"/>
      <c r="H99" s="60"/>
      <c r="I99" s="60"/>
      <c r="J99" s="130"/>
      <c r="K99" s="130"/>
      <c r="L99" s="130"/>
      <c r="M99" s="130"/>
      <c r="N99" s="130"/>
      <c r="O99" s="60"/>
      <c r="P99" s="60"/>
      <c r="Q99" s="60"/>
      <c r="R99" s="60"/>
    </row>
    <row r="100" spans="7:32" ht="15.75">
      <c r="G100" s="1225" t="s">
        <v>133</v>
      </c>
      <c r="H100" s="1225"/>
      <c r="I100" s="1225"/>
      <c r="J100" s="1225"/>
      <c r="K100" s="1225"/>
      <c r="L100" s="1225"/>
      <c r="M100" s="1225"/>
      <c r="S100" s="1226" t="s">
        <v>69</v>
      </c>
      <c r="T100" s="1226"/>
      <c r="U100" s="1226"/>
      <c r="V100" s="1226"/>
      <c r="W100" s="1226"/>
      <c r="X100" s="1226"/>
      <c r="Y100" s="1226"/>
      <c r="Z100" s="1226"/>
      <c r="AA100" s="1226"/>
      <c r="AB100" s="60"/>
      <c r="AC100" s="60"/>
      <c r="AD100" s="60"/>
      <c r="AE100" s="60"/>
      <c r="AF100" s="60"/>
    </row>
  </sheetData>
  <sheetProtection/>
  <mergeCells count="19">
    <mergeCell ref="G100:M100"/>
    <mergeCell ref="S100:AA100"/>
    <mergeCell ref="G97:M97"/>
    <mergeCell ref="F5:I5"/>
    <mergeCell ref="J5:M5"/>
    <mergeCell ref="N5:R5"/>
    <mergeCell ref="R97:AA97"/>
    <mergeCell ref="W5:Z5"/>
    <mergeCell ref="AA5:AD5"/>
    <mergeCell ref="A1:D1"/>
    <mergeCell ref="E1:AA1"/>
    <mergeCell ref="A2:D2"/>
    <mergeCell ref="E2:AA2"/>
    <mergeCell ref="A4:A7"/>
    <mergeCell ref="B4:B7"/>
    <mergeCell ref="C5:E5"/>
    <mergeCell ref="C6:E6"/>
    <mergeCell ref="S5:V5"/>
    <mergeCell ref="C4:AA4"/>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7">
      <selection activeCell="B25" sqref="B25"/>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257" t="s">
        <v>75</v>
      </c>
      <c r="B1" s="1257"/>
      <c r="C1" s="1257"/>
      <c r="D1" s="1257"/>
      <c r="E1" s="1257"/>
      <c r="F1" s="1257"/>
      <c r="G1" s="1257"/>
      <c r="H1" s="1257"/>
      <c r="I1" s="61"/>
      <c r="J1" s="61"/>
      <c r="K1" s="1258" t="s">
        <v>76</v>
      </c>
      <c r="L1" s="1258"/>
      <c r="M1" s="1258"/>
      <c r="N1" s="1258"/>
      <c r="O1" s="1258"/>
      <c r="P1" s="1258"/>
      <c r="Q1" s="1258"/>
      <c r="R1" s="1258"/>
      <c r="S1" s="1258"/>
      <c r="T1" s="1258"/>
      <c r="U1" s="1258"/>
      <c r="V1" s="1258"/>
    </row>
    <row r="2" spans="1:22" ht="15.75">
      <c r="A2" s="1259" t="s">
        <v>74</v>
      </c>
      <c r="B2" s="1259"/>
      <c r="C2" s="1259"/>
      <c r="D2" s="1259"/>
      <c r="E2" s="1259"/>
      <c r="F2" s="1259"/>
      <c r="G2" s="1259"/>
      <c r="H2" s="1259"/>
      <c r="I2" s="61"/>
      <c r="J2" s="61"/>
      <c r="K2" s="1260" t="s">
        <v>77</v>
      </c>
      <c r="L2" s="1260"/>
      <c r="M2" s="1260"/>
      <c r="N2" s="1260"/>
      <c r="O2" s="1260"/>
      <c r="P2" s="1260"/>
      <c r="Q2" s="1260"/>
      <c r="R2" s="1260"/>
      <c r="S2" s="1260"/>
      <c r="T2" s="1260"/>
      <c r="U2" s="1260"/>
      <c r="V2" s="1260"/>
    </row>
    <row r="3" spans="1:22" ht="6" customHeight="1">
      <c r="A3" s="9"/>
      <c r="B3" s="20"/>
      <c r="C3" s="9"/>
      <c r="D3" s="9"/>
      <c r="E3" s="9"/>
      <c r="F3" s="9"/>
      <c r="G3" s="9"/>
      <c r="H3" s="9"/>
      <c r="I3" s="9"/>
      <c r="J3" s="9"/>
      <c r="K3" s="9"/>
      <c r="L3" s="9"/>
      <c r="M3" s="21"/>
      <c r="N3" s="9"/>
      <c r="O3" s="9"/>
      <c r="P3" s="9"/>
      <c r="Q3" s="9"/>
      <c r="R3" s="9"/>
      <c r="S3" s="9"/>
      <c r="T3" s="9"/>
      <c r="U3" s="9"/>
      <c r="V3" s="9"/>
    </row>
    <row r="4" spans="1:22" ht="18.75">
      <c r="A4" s="1261" t="s">
        <v>453</v>
      </c>
      <c r="B4" s="1261"/>
      <c r="C4" s="1261"/>
      <c r="D4" s="1261"/>
      <c r="E4" s="1261"/>
      <c r="F4" s="1261"/>
      <c r="G4" s="1261"/>
      <c r="H4" s="1261"/>
      <c r="I4" s="1261"/>
      <c r="J4" s="1261"/>
      <c r="K4" s="1261"/>
      <c r="L4" s="1261"/>
      <c r="M4" s="1261"/>
      <c r="N4" s="1261"/>
      <c r="O4" s="1261"/>
      <c r="P4" s="1261"/>
      <c r="Q4" s="1261"/>
      <c r="R4" s="1261"/>
      <c r="S4" s="1261"/>
      <c r="T4" s="1261"/>
      <c r="U4" s="1261"/>
      <c r="V4" s="1261"/>
    </row>
    <row r="5" spans="1:22" ht="18.75" customHeight="1">
      <c r="A5" s="1261" t="s">
        <v>572</v>
      </c>
      <c r="B5" s="1261"/>
      <c r="C5" s="1261"/>
      <c r="D5" s="1261"/>
      <c r="E5" s="1261"/>
      <c r="F5" s="1261"/>
      <c r="G5" s="1261"/>
      <c r="H5" s="1261"/>
      <c r="I5" s="1261"/>
      <c r="J5" s="1261"/>
      <c r="K5" s="1261"/>
      <c r="L5" s="1261"/>
      <c r="M5" s="1261"/>
      <c r="N5" s="1261"/>
      <c r="O5" s="1261"/>
      <c r="P5" s="1261"/>
      <c r="Q5" s="1261"/>
      <c r="R5" s="1261"/>
      <c r="S5" s="1261"/>
      <c r="T5" s="1261"/>
      <c r="U5" s="1261"/>
      <c r="V5" s="1261"/>
    </row>
    <row r="6" spans="1:22" ht="20.25" customHeight="1">
      <c r="A6" s="1262" t="s">
        <v>656</v>
      </c>
      <c r="B6" s="1262"/>
      <c r="C6" s="1262"/>
      <c r="D6" s="1262"/>
      <c r="E6" s="1262"/>
      <c r="F6" s="1262"/>
      <c r="G6" s="1262"/>
      <c r="H6" s="1262"/>
      <c r="I6" s="1262"/>
      <c r="J6" s="1262"/>
      <c r="K6" s="1262"/>
      <c r="L6" s="1262"/>
      <c r="M6" s="1262"/>
      <c r="N6" s="1262"/>
      <c r="O6" s="1262"/>
      <c r="P6" s="1262"/>
      <c r="Q6" s="1262"/>
      <c r="R6" s="1262"/>
      <c r="S6" s="1262"/>
      <c r="T6" s="1262"/>
      <c r="U6" s="1262"/>
      <c r="V6" s="1262"/>
    </row>
    <row r="7" spans="1:5" ht="11.25" customHeight="1" thickBot="1">
      <c r="A7" s="1263"/>
      <c r="B7" s="1263"/>
      <c r="C7" s="624"/>
      <c r="D7" s="624"/>
      <c r="E7" s="624"/>
    </row>
    <row r="8" spans="1:22" ht="20.25" customHeight="1" thickTop="1">
      <c r="A8" s="1264" t="s">
        <v>67</v>
      </c>
      <c r="B8" s="1265"/>
      <c r="C8" s="1292" t="s">
        <v>497</v>
      </c>
      <c r="D8" s="1293"/>
      <c r="E8" s="1294" t="s">
        <v>498</v>
      </c>
      <c r="F8" s="1295"/>
      <c r="G8" s="1295"/>
      <c r="H8" s="1296"/>
      <c r="I8" s="1294" t="s">
        <v>146</v>
      </c>
      <c r="J8" s="1295"/>
      <c r="K8" s="1295"/>
      <c r="L8" s="1295"/>
      <c r="M8" s="1296"/>
      <c r="N8" s="1294" t="s">
        <v>147</v>
      </c>
      <c r="O8" s="1295"/>
      <c r="P8" s="1295"/>
      <c r="Q8" s="1296"/>
      <c r="R8" s="1294" t="s">
        <v>148</v>
      </c>
      <c r="S8" s="1295"/>
      <c r="T8" s="1295"/>
      <c r="U8" s="1296"/>
      <c r="V8" s="799" t="s">
        <v>524</v>
      </c>
    </row>
    <row r="9" spans="1:22" ht="20.25" customHeight="1">
      <c r="A9" s="1269" t="s">
        <v>78</v>
      </c>
      <c r="B9" s="1270"/>
      <c r="C9" s="1572" t="s">
        <v>465</v>
      </c>
      <c r="D9" s="800" t="s">
        <v>466</v>
      </c>
      <c r="E9" s="800"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row>
    <row r="10" spans="1:22" ht="20.25" customHeight="1" thickBot="1">
      <c r="A10" s="1271" t="s">
        <v>79</v>
      </c>
      <c r="B10" s="1272"/>
      <c r="C10" s="1573">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76">
        <v>20</v>
      </c>
    </row>
    <row r="11" spans="1:22" ht="15.75" customHeight="1">
      <c r="A11" s="1273" t="s">
        <v>80</v>
      </c>
      <c r="B11" s="670" t="s">
        <v>81</v>
      </c>
      <c r="C11" s="969"/>
      <c r="D11" s="962"/>
      <c r="E11" s="1300" t="s">
        <v>594</v>
      </c>
      <c r="F11" s="1300"/>
      <c r="G11" s="1300"/>
      <c r="H11" s="1300"/>
      <c r="I11" s="1300"/>
      <c r="J11" s="1300"/>
      <c r="K11" s="1300"/>
      <c r="L11" s="1300"/>
      <c r="M11" s="1300"/>
      <c r="N11" s="1300"/>
      <c r="O11" s="962"/>
      <c r="P11" s="962"/>
      <c r="Q11" s="962"/>
      <c r="R11" s="962"/>
      <c r="S11" s="944"/>
      <c r="T11" s="881"/>
      <c r="U11" s="881"/>
      <c r="V11" s="970"/>
    </row>
    <row r="12" spans="1:22" ht="15.75" customHeight="1" thickBot="1">
      <c r="A12" s="1274"/>
      <c r="B12" s="671" t="s">
        <v>82</v>
      </c>
      <c r="C12" s="965"/>
      <c r="D12" s="966"/>
      <c r="E12" s="1301"/>
      <c r="F12" s="1301"/>
      <c r="G12" s="1301"/>
      <c r="H12" s="1301"/>
      <c r="I12" s="1301"/>
      <c r="J12" s="1301"/>
      <c r="K12" s="1301"/>
      <c r="L12" s="1301"/>
      <c r="M12" s="1301"/>
      <c r="N12" s="1301"/>
      <c r="O12" s="966"/>
      <c r="P12" s="966"/>
      <c r="Q12" s="966"/>
      <c r="R12" s="966"/>
      <c r="S12" s="945"/>
      <c r="T12" s="882"/>
      <c r="U12" s="882"/>
      <c r="V12" s="971"/>
    </row>
    <row r="13" spans="1:22" ht="15.75" customHeight="1">
      <c r="A13" s="1273" t="s">
        <v>83</v>
      </c>
      <c r="B13" s="670" t="s">
        <v>81</v>
      </c>
      <c r="C13" s="1299" t="s">
        <v>532</v>
      </c>
      <c r="D13" s="1299"/>
      <c r="E13" s="1299"/>
      <c r="F13" s="1299"/>
      <c r="G13" s="1299"/>
      <c r="H13" s="1299"/>
      <c r="I13" s="1299"/>
      <c r="J13" s="1299"/>
      <c r="K13" s="1299"/>
      <c r="L13" s="1299"/>
      <c r="M13" s="1299"/>
      <c r="N13" s="1299"/>
      <c r="O13" s="1299"/>
      <c r="P13" s="1299"/>
      <c r="Q13" s="1299"/>
      <c r="R13" s="881"/>
      <c r="S13" s="881"/>
      <c r="T13" s="881"/>
      <c r="U13" s="881"/>
      <c r="V13" s="972"/>
    </row>
    <row r="14" spans="1:22" ht="15.75" customHeight="1" thickBot="1">
      <c r="A14" s="1274"/>
      <c r="B14" s="671" t="s">
        <v>82</v>
      </c>
      <c r="C14" s="961"/>
      <c r="D14" s="946"/>
      <c r="E14" s="946"/>
      <c r="F14" s="946"/>
      <c r="G14" s="946"/>
      <c r="H14" s="946"/>
      <c r="I14" s="946"/>
      <c r="J14" s="946"/>
      <c r="K14" s="946"/>
      <c r="L14" s="946"/>
      <c r="M14" s="946"/>
      <c r="N14" s="946"/>
      <c r="O14" s="946"/>
      <c r="P14" s="946"/>
      <c r="Q14" s="946"/>
      <c r="R14" s="947"/>
      <c r="S14" s="882"/>
      <c r="T14" s="882"/>
      <c r="U14" s="882"/>
      <c r="V14" s="971"/>
    </row>
    <row r="15" spans="1:22" ht="15.75" customHeight="1">
      <c r="A15" s="1275" t="s">
        <v>84</v>
      </c>
      <c r="B15" s="630" t="s">
        <v>81</v>
      </c>
      <c r="C15" s="881"/>
      <c r="D15" s="881"/>
      <c r="E15" s="881"/>
      <c r="F15" s="881"/>
      <c r="G15" s="881"/>
      <c r="H15" s="881"/>
      <c r="I15" s="881"/>
      <c r="J15" s="881"/>
      <c r="K15" s="881"/>
      <c r="L15" s="881"/>
      <c r="M15" s="881"/>
      <c r="N15" s="881"/>
      <c r="O15" s="881"/>
      <c r="P15" s="881"/>
      <c r="Q15" s="881"/>
      <c r="R15" s="881"/>
      <c r="S15" s="881"/>
      <c r="T15" s="881"/>
      <c r="U15" s="881"/>
      <c r="V15" s="970"/>
    </row>
    <row r="16" spans="1:22" ht="15.75" customHeight="1" thickBot="1">
      <c r="A16" s="1274"/>
      <c r="B16" s="671" t="s">
        <v>82</v>
      </c>
      <c r="C16" s="882"/>
      <c r="D16" s="882"/>
      <c r="E16" s="882"/>
      <c r="F16" s="882"/>
      <c r="G16" s="882"/>
      <c r="H16" s="882"/>
      <c r="I16" s="882"/>
      <c r="J16" s="882"/>
      <c r="K16" s="1297" t="s">
        <v>523</v>
      </c>
      <c r="L16" s="1297"/>
      <c r="M16" s="1297"/>
      <c r="N16" s="1297"/>
      <c r="O16" s="1297"/>
      <c r="P16" s="1297"/>
      <c r="Q16" s="1297"/>
      <c r="R16" s="1297"/>
      <c r="S16" s="1297"/>
      <c r="T16" s="1297"/>
      <c r="U16" s="1297"/>
      <c r="V16" s="1298"/>
    </row>
    <row r="17" spans="1:22" ht="15.75" customHeight="1">
      <c r="A17" s="1275" t="s">
        <v>85</v>
      </c>
      <c r="B17" s="630" t="s">
        <v>81</v>
      </c>
      <c r="C17" s="1302" t="s">
        <v>554</v>
      </c>
      <c r="D17" s="1302"/>
      <c r="E17" s="1302"/>
      <c r="F17" s="1302"/>
      <c r="G17" s="1302"/>
      <c r="H17" s="1302"/>
      <c r="I17" s="1302"/>
      <c r="J17" s="1302"/>
      <c r="K17" s="1302"/>
      <c r="L17" s="1302"/>
      <c r="M17" s="1302"/>
      <c r="N17" s="1302"/>
      <c r="O17" s="1302"/>
      <c r="P17" s="1302"/>
      <c r="Q17" s="1302"/>
      <c r="R17" s="1302"/>
      <c r="S17" s="1302"/>
      <c r="T17" s="881"/>
      <c r="U17" s="881"/>
      <c r="V17" s="973"/>
    </row>
    <row r="18" spans="1:22" ht="15.75" customHeight="1" thickBot="1">
      <c r="A18" s="1276"/>
      <c r="B18" s="629" t="s">
        <v>82</v>
      </c>
      <c r="C18" s="1303"/>
      <c r="D18" s="1303"/>
      <c r="E18" s="1303"/>
      <c r="F18" s="1303"/>
      <c r="G18" s="1303"/>
      <c r="H18" s="1303"/>
      <c r="I18" s="1303"/>
      <c r="J18" s="1303"/>
      <c r="K18" s="1303"/>
      <c r="L18" s="1303"/>
      <c r="M18" s="1303"/>
      <c r="N18" s="1303"/>
      <c r="O18" s="1303"/>
      <c r="P18" s="1303"/>
      <c r="Q18" s="1303"/>
      <c r="R18" s="1303"/>
      <c r="S18" s="1303"/>
      <c r="T18" s="882"/>
      <c r="U18" s="882"/>
      <c r="V18" s="974"/>
    </row>
    <row r="19" spans="1:22" ht="15.75" customHeight="1">
      <c r="A19" s="1273" t="s">
        <v>86</v>
      </c>
      <c r="B19" s="670" t="s">
        <v>81</v>
      </c>
      <c r="C19" s="1304" t="s">
        <v>555</v>
      </c>
      <c r="D19" s="1304"/>
      <c r="E19" s="1304"/>
      <c r="F19" s="1304"/>
      <c r="G19" s="1304"/>
      <c r="H19" s="1304"/>
      <c r="I19" s="1304"/>
      <c r="J19" s="1304"/>
      <c r="K19" s="1304"/>
      <c r="L19" s="1304"/>
      <c r="M19" s="1304"/>
      <c r="N19" s="1304"/>
      <c r="O19" s="1304"/>
      <c r="P19" s="1304"/>
      <c r="Q19" s="1304"/>
      <c r="R19" s="1304"/>
      <c r="S19" s="1304"/>
      <c r="T19" s="967"/>
      <c r="U19" s="967"/>
      <c r="V19" s="975"/>
    </row>
    <row r="20" spans="1:22" ht="15.75" customHeight="1" thickBot="1">
      <c r="A20" s="1274"/>
      <c r="B20" s="671" t="s">
        <v>82</v>
      </c>
      <c r="C20" s="968"/>
      <c r="D20" s="968"/>
      <c r="E20" s="968"/>
      <c r="F20" s="968"/>
      <c r="G20" s="968"/>
      <c r="H20" s="882"/>
      <c r="I20" s="882"/>
      <c r="J20" s="882"/>
      <c r="K20" s="882"/>
      <c r="L20" s="882"/>
      <c r="M20" s="882"/>
      <c r="N20" s="882"/>
      <c r="O20" s="882"/>
      <c r="P20" s="882"/>
      <c r="Q20" s="882"/>
      <c r="R20" s="882"/>
      <c r="S20" s="882"/>
      <c r="T20" s="882"/>
      <c r="U20" s="882"/>
      <c r="V20" s="974"/>
    </row>
    <row r="21" spans="1:22" ht="15.75" customHeight="1">
      <c r="A21" s="1275" t="s">
        <v>87</v>
      </c>
      <c r="B21" s="630" t="s">
        <v>81</v>
      </c>
      <c r="C21" s="884"/>
      <c r="D21" s="884"/>
      <c r="E21" s="884"/>
      <c r="F21" s="884"/>
      <c r="G21" s="881"/>
      <c r="H21" s="878"/>
      <c r="I21" s="878"/>
      <c r="J21" s="878"/>
      <c r="K21" s="878"/>
      <c r="L21" s="878"/>
      <c r="M21" s="878"/>
      <c r="N21" s="878"/>
      <c r="O21" s="878"/>
      <c r="P21" s="878"/>
      <c r="Q21" s="878"/>
      <c r="R21" s="878"/>
      <c r="S21" s="878"/>
      <c r="T21" s="878"/>
      <c r="U21" s="878"/>
      <c r="V21" s="883"/>
    </row>
    <row r="22" spans="1:22" ht="15.75" customHeight="1" thickBot="1">
      <c r="A22" s="1283"/>
      <c r="B22" s="666" t="s">
        <v>82</v>
      </c>
      <c r="C22" s="885"/>
      <c r="D22" s="885"/>
      <c r="E22" s="885"/>
      <c r="F22" s="885"/>
      <c r="G22" s="886"/>
      <c r="H22" s="887"/>
      <c r="I22" s="887"/>
      <c r="J22" s="887"/>
      <c r="K22" s="887"/>
      <c r="L22" s="887"/>
      <c r="M22" s="887"/>
      <c r="N22" s="887"/>
      <c r="O22" s="887"/>
      <c r="P22" s="887"/>
      <c r="Q22" s="887"/>
      <c r="R22" s="887"/>
      <c r="S22" s="887"/>
      <c r="T22" s="887"/>
      <c r="U22" s="887"/>
      <c r="V22" s="684"/>
    </row>
    <row r="23" spans="1:22" ht="30.75" customHeight="1" thickTop="1">
      <c r="A23" s="1284" t="s">
        <v>137</v>
      </c>
      <c r="B23" s="1284"/>
      <c r="C23" s="1284"/>
      <c r="D23" s="1284"/>
      <c r="E23" s="1284"/>
      <c r="F23" s="1284"/>
      <c r="G23" s="1284"/>
      <c r="H23" s="1284"/>
      <c r="I23" s="1284"/>
      <c r="J23" s="1284"/>
      <c r="K23" s="1284"/>
      <c r="L23" s="1284"/>
      <c r="M23" s="1284"/>
      <c r="N23" s="1284"/>
      <c r="O23" s="1284"/>
      <c r="P23" s="1284"/>
      <c r="Q23" s="1284"/>
      <c r="R23" s="1284"/>
      <c r="S23" s="1284"/>
      <c r="T23" s="1284"/>
      <c r="U23" s="1284"/>
      <c r="V23" s="1284"/>
    </row>
    <row r="24" spans="1:22" ht="12" customHeight="1">
      <c r="A24" s="23"/>
      <c r="B24" s="36" t="s">
        <v>660</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232" t="s">
        <v>657</v>
      </c>
      <c r="R25" s="1232"/>
      <c r="S25" s="1232"/>
      <c r="T25" s="1232"/>
      <c r="U25" s="1232"/>
      <c r="V25" s="1232"/>
    </row>
    <row r="26" spans="1:22" ht="15.75">
      <c r="A26" s="19"/>
      <c r="B26" s="19"/>
      <c r="C26" s="19"/>
      <c r="D26" s="19"/>
      <c r="E26" s="1258" t="s">
        <v>88</v>
      </c>
      <c r="F26" s="1258"/>
      <c r="G26" s="1258"/>
      <c r="H26" s="1258"/>
      <c r="I26" s="1258"/>
      <c r="J26" s="1258"/>
      <c r="K26" s="19"/>
      <c r="L26" s="19"/>
      <c r="M26" s="19"/>
      <c r="N26" s="19"/>
      <c r="O26" s="19"/>
      <c r="P26" s="19"/>
      <c r="Q26" s="1258" t="s">
        <v>1</v>
      </c>
      <c r="R26" s="1258"/>
      <c r="S26" s="1258"/>
      <c r="T26" s="1258"/>
      <c r="U26" s="1258"/>
      <c r="V26" s="1258"/>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285" t="s">
        <v>133</v>
      </c>
      <c r="G29" s="1285"/>
      <c r="H29" s="1285"/>
      <c r="I29" s="1285"/>
      <c r="K29" s="218"/>
      <c r="L29" s="218"/>
      <c r="M29" s="218"/>
      <c r="N29" s="218"/>
      <c r="O29" s="218"/>
      <c r="P29" s="218"/>
      <c r="Q29" s="1285" t="s">
        <v>69</v>
      </c>
      <c r="R29" s="1285"/>
      <c r="S29" s="1285"/>
      <c r="T29" s="1285"/>
      <c r="U29" s="1285"/>
      <c r="V29" s="1285"/>
    </row>
    <row r="30" spans="9:16" ht="15">
      <c r="I30" s="132"/>
      <c r="J30" s="132"/>
      <c r="K30" s="132"/>
      <c r="L30" s="132"/>
      <c r="M30" s="132"/>
      <c r="N30" s="132"/>
      <c r="O30" s="132"/>
      <c r="P30" s="132"/>
    </row>
  </sheetData>
  <sheetProtection/>
  <mergeCells count="33">
    <mergeCell ref="A19:A20"/>
    <mergeCell ref="C19:S19"/>
    <mergeCell ref="A1:H1"/>
    <mergeCell ref="K1:V1"/>
    <mergeCell ref="A2:H2"/>
    <mergeCell ref="K2:V2"/>
    <mergeCell ref="A4:V4"/>
    <mergeCell ref="A5:V5"/>
    <mergeCell ref="A11:A12"/>
    <mergeCell ref="A13:A14"/>
    <mergeCell ref="F29:I29"/>
    <mergeCell ref="Q29:V29"/>
    <mergeCell ref="A23:V23"/>
    <mergeCell ref="Q25:V25"/>
    <mergeCell ref="E26:J26"/>
    <mergeCell ref="Q26:V26"/>
    <mergeCell ref="A6:V6"/>
    <mergeCell ref="A7:B7"/>
    <mergeCell ref="A8:B8"/>
    <mergeCell ref="A10:B10"/>
    <mergeCell ref="A9:B9"/>
    <mergeCell ref="A17:A18"/>
    <mergeCell ref="A15:A16"/>
    <mergeCell ref="A21:A22"/>
    <mergeCell ref="C8:D8"/>
    <mergeCell ref="E8:H8"/>
    <mergeCell ref="I8:M8"/>
    <mergeCell ref="N8:Q8"/>
    <mergeCell ref="R8:U8"/>
    <mergeCell ref="K16:V16"/>
    <mergeCell ref="C13:Q13"/>
    <mergeCell ref="E11:N12"/>
    <mergeCell ref="C17:S18"/>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31"/>
  <sheetViews>
    <sheetView zoomScale="115" zoomScaleNormal="115" zoomScalePageLayoutView="0" workbookViewId="0" topLeftCell="A8">
      <selection activeCell="K26" sqref="K26"/>
    </sheetView>
  </sheetViews>
  <sheetFormatPr defaultColWidth="9.140625" defaultRowHeight="15"/>
  <cols>
    <col min="1" max="1" width="7.00390625" style="0" customWidth="1"/>
    <col min="2" max="2" width="7.57421875" style="0" customWidth="1"/>
    <col min="3" max="21" width="5.421875" style="0" customWidth="1"/>
    <col min="22" max="22" width="6.421875" style="0" customWidth="1"/>
    <col min="23" max="27" width="5.00390625" style="0" customWidth="1"/>
  </cols>
  <sheetData>
    <row r="1" spans="1:21" ht="15.75">
      <c r="A1" s="1257" t="s">
        <v>75</v>
      </c>
      <c r="B1" s="1257"/>
      <c r="C1" s="1257"/>
      <c r="D1" s="1257"/>
      <c r="E1" s="1257"/>
      <c r="F1" s="1257"/>
      <c r="G1" s="1257"/>
      <c r="H1" s="1257"/>
      <c r="I1" s="61"/>
      <c r="J1" s="61"/>
      <c r="K1" s="1258" t="s">
        <v>76</v>
      </c>
      <c r="L1" s="1258"/>
      <c r="M1" s="1258"/>
      <c r="N1" s="1258"/>
      <c r="O1" s="1258"/>
      <c r="P1" s="1258"/>
      <c r="Q1" s="1258"/>
      <c r="R1" s="1258"/>
      <c r="S1" s="1258"/>
      <c r="T1" s="1258"/>
      <c r="U1" s="1258"/>
    </row>
    <row r="2" spans="1:21" ht="15.75">
      <c r="A2" s="1259" t="s">
        <v>74</v>
      </c>
      <c r="B2" s="1259"/>
      <c r="C2" s="1259"/>
      <c r="D2" s="1259"/>
      <c r="E2" s="1259"/>
      <c r="F2" s="1259"/>
      <c r="G2" s="1259"/>
      <c r="H2" s="1259"/>
      <c r="I2" s="61"/>
      <c r="J2" s="61"/>
      <c r="K2" s="1260" t="s">
        <v>77</v>
      </c>
      <c r="L2" s="1260"/>
      <c r="M2" s="1260"/>
      <c r="N2" s="1260"/>
      <c r="O2" s="1260"/>
      <c r="P2" s="1260"/>
      <c r="Q2" s="1260"/>
      <c r="R2" s="1260"/>
      <c r="S2" s="1260"/>
      <c r="T2" s="1260"/>
      <c r="U2" s="1260"/>
    </row>
    <row r="3" spans="1:21" ht="6" customHeight="1">
      <c r="A3" s="9"/>
      <c r="B3" s="20"/>
      <c r="C3" s="9"/>
      <c r="D3" s="9"/>
      <c r="E3" s="9"/>
      <c r="F3" s="9"/>
      <c r="G3" s="9"/>
      <c r="H3" s="9"/>
      <c r="I3" s="9"/>
      <c r="J3" s="9"/>
      <c r="K3" s="9"/>
      <c r="L3" s="9"/>
      <c r="M3" s="21"/>
      <c r="N3" s="9"/>
      <c r="O3" s="9"/>
      <c r="P3" s="9"/>
      <c r="Q3" s="9"/>
      <c r="R3" s="9"/>
      <c r="S3" s="9"/>
      <c r="T3" s="9"/>
      <c r="U3" s="9"/>
    </row>
    <row r="4" spans="1:21" ht="18.75">
      <c r="A4" s="1261" t="s">
        <v>453</v>
      </c>
      <c r="B4" s="1261"/>
      <c r="C4" s="1261"/>
      <c r="D4" s="1261"/>
      <c r="E4" s="1261"/>
      <c r="F4" s="1261"/>
      <c r="G4" s="1261"/>
      <c r="H4" s="1261"/>
      <c r="I4" s="1261"/>
      <c r="J4" s="1261"/>
      <c r="K4" s="1261"/>
      <c r="L4" s="1261"/>
      <c r="M4" s="1261"/>
      <c r="N4" s="1261"/>
      <c r="O4" s="1261"/>
      <c r="P4" s="1261"/>
      <c r="Q4" s="1261"/>
      <c r="R4" s="1261"/>
      <c r="S4" s="1261"/>
      <c r="T4" s="1261"/>
      <c r="U4" s="1261"/>
    </row>
    <row r="5" spans="1:21" ht="18.75" customHeight="1">
      <c r="A5" s="1261" t="s">
        <v>184</v>
      </c>
      <c r="B5" s="1261"/>
      <c r="C5" s="1261"/>
      <c r="D5" s="1261"/>
      <c r="E5" s="1261"/>
      <c r="F5" s="1261"/>
      <c r="G5" s="1261"/>
      <c r="H5" s="1261"/>
      <c r="I5" s="1261"/>
      <c r="J5" s="1261"/>
      <c r="K5" s="1261"/>
      <c r="L5" s="1261"/>
      <c r="M5" s="1261"/>
      <c r="N5" s="1261"/>
      <c r="O5" s="1261"/>
      <c r="P5" s="1261"/>
      <c r="Q5" s="1261"/>
      <c r="R5" s="1261"/>
      <c r="S5" s="1261"/>
      <c r="T5" s="1261"/>
      <c r="U5" s="1261"/>
    </row>
    <row r="6" spans="1:22" ht="16.5">
      <c r="A6" s="1262" t="s">
        <v>656</v>
      </c>
      <c r="B6" s="1262"/>
      <c r="C6" s="1262"/>
      <c r="D6" s="1262"/>
      <c r="E6" s="1262"/>
      <c r="F6" s="1262"/>
      <c r="G6" s="1262"/>
      <c r="H6" s="1262"/>
      <c r="I6" s="1262"/>
      <c r="J6" s="1262"/>
      <c r="K6" s="1262"/>
      <c r="L6" s="1262"/>
      <c r="M6" s="1262"/>
      <c r="N6" s="1262"/>
      <c r="O6" s="1262"/>
      <c r="P6" s="1262"/>
      <c r="Q6" s="1262"/>
      <c r="R6" s="1262"/>
      <c r="S6" s="1262"/>
      <c r="T6" s="1262"/>
      <c r="U6" s="1262"/>
      <c r="V6" s="1262"/>
    </row>
    <row r="7" spans="1:5" ht="8.25" customHeight="1" thickBot="1">
      <c r="A7" s="1263"/>
      <c r="B7" s="1263"/>
      <c r="C7" s="624"/>
      <c r="D7" s="624"/>
      <c r="E7" s="624"/>
    </row>
    <row r="8" spans="1:22" ht="15" thickTop="1">
      <c r="A8" s="1264" t="s">
        <v>67</v>
      </c>
      <c r="B8" s="1265"/>
      <c r="C8" s="1292" t="s">
        <v>497</v>
      </c>
      <c r="D8" s="1293"/>
      <c r="E8" s="1294" t="s">
        <v>498</v>
      </c>
      <c r="F8" s="1295"/>
      <c r="G8" s="1295"/>
      <c r="H8" s="1296"/>
      <c r="I8" s="1294" t="s">
        <v>146</v>
      </c>
      <c r="J8" s="1295"/>
      <c r="K8" s="1295"/>
      <c r="L8" s="1295"/>
      <c r="M8" s="1296"/>
      <c r="N8" s="1294" t="s">
        <v>147</v>
      </c>
      <c r="O8" s="1295"/>
      <c r="P8" s="1295"/>
      <c r="Q8" s="1296"/>
      <c r="R8" s="1294" t="s">
        <v>148</v>
      </c>
      <c r="S8" s="1295"/>
      <c r="T8" s="1295"/>
      <c r="U8" s="1296"/>
      <c r="V8" s="799" t="s">
        <v>524</v>
      </c>
    </row>
    <row r="9" spans="1:22" ht="18">
      <c r="A9" s="1269" t="s">
        <v>78</v>
      </c>
      <c r="B9" s="1270"/>
      <c r="C9" s="800" t="s">
        <v>465</v>
      </c>
      <c r="D9" s="800" t="s">
        <v>466</v>
      </c>
      <c r="E9" s="800" t="s">
        <v>467</v>
      </c>
      <c r="F9" s="801" t="s">
        <v>468</v>
      </c>
      <c r="G9" s="801" t="s">
        <v>469</v>
      </c>
      <c r="H9" s="802" t="s">
        <v>470</v>
      </c>
      <c r="I9" s="802" t="s">
        <v>501</v>
      </c>
      <c r="J9" s="802" t="s">
        <v>471</v>
      </c>
      <c r="K9" s="802" t="s">
        <v>472</v>
      </c>
      <c r="L9" s="802" t="s">
        <v>473</v>
      </c>
      <c r="M9" s="802" t="s">
        <v>502</v>
      </c>
      <c r="N9" s="802" t="s">
        <v>474</v>
      </c>
      <c r="O9" s="802" t="s">
        <v>475</v>
      </c>
      <c r="P9" s="802" t="s">
        <v>476</v>
      </c>
      <c r="Q9" s="802" t="s">
        <v>477</v>
      </c>
      <c r="R9" s="802" t="s">
        <v>503</v>
      </c>
      <c r="S9" s="802" t="s">
        <v>478</v>
      </c>
      <c r="T9" s="802" t="s">
        <v>479</v>
      </c>
      <c r="U9" s="802" t="s">
        <v>525</v>
      </c>
      <c r="V9" s="803" t="s">
        <v>526</v>
      </c>
    </row>
    <row r="10" spans="1:22" ht="15" thickBot="1">
      <c r="A10" s="1271" t="s">
        <v>79</v>
      </c>
      <c r="B10" s="1272"/>
      <c r="C10" s="621">
        <v>1</v>
      </c>
      <c r="D10" s="621">
        <v>2</v>
      </c>
      <c r="E10" s="621">
        <v>3</v>
      </c>
      <c r="F10" s="621">
        <v>4</v>
      </c>
      <c r="G10" s="621">
        <v>5</v>
      </c>
      <c r="H10" s="621">
        <v>6</v>
      </c>
      <c r="I10" s="621">
        <v>7</v>
      </c>
      <c r="J10" s="621">
        <v>8</v>
      </c>
      <c r="K10" s="621">
        <v>9</v>
      </c>
      <c r="L10" s="621">
        <v>10</v>
      </c>
      <c r="M10" s="621">
        <v>11</v>
      </c>
      <c r="N10" s="621">
        <v>12</v>
      </c>
      <c r="O10" s="621">
        <v>13</v>
      </c>
      <c r="P10" s="621">
        <v>14</v>
      </c>
      <c r="Q10" s="621">
        <v>15</v>
      </c>
      <c r="R10" s="621">
        <v>16</v>
      </c>
      <c r="S10" s="621">
        <v>17</v>
      </c>
      <c r="T10" s="621">
        <v>18</v>
      </c>
      <c r="U10" s="621">
        <v>19</v>
      </c>
      <c r="V10" s="876">
        <v>20</v>
      </c>
    </row>
    <row r="11" spans="1:22" ht="17.25" customHeight="1">
      <c r="A11" s="1273" t="s">
        <v>80</v>
      </c>
      <c r="B11" s="670" t="s">
        <v>81</v>
      </c>
      <c r="C11" s="1308" t="s">
        <v>542</v>
      </c>
      <c r="D11" s="1308"/>
      <c r="E11" s="1308"/>
      <c r="F11" s="1308"/>
      <c r="G11" s="1308"/>
      <c r="H11" s="1308"/>
      <c r="I11" s="1308"/>
      <c r="J11" s="1308"/>
      <c r="K11" s="1308"/>
      <c r="L11" s="1308"/>
      <c r="M11" s="1308"/>
      <c r="N11" s="1308"/>
      <c r="O11" s="1308"/>
      <c r="P11" s="1308"/>
      <c r="Q11" s="888"/>
      <c r="R11" s="888"/>
      <c r="S11" s="676"/>
      <c r="T11" s="676"/>
      <c r="U11" s="889"/>
      <c r="V11" s="879"/>
    </row>
    <row r="12" spans="1:22" ht="17.25" customHeight="1" thickBot="1">
      <c r="A12" s="1274"/>
      <c r="B12" s="671" t="s">
        <v>82</v>
      </c>
      <c r="C12" s="1309"/>
      <c r="D12" s="1309"/>
      <c r="E12" s="1309"/>
      <c r="F12" s="1309"/>
      <c r="G12" s="1309"/>
      <c r="H12" s="1309"/>
      <c r="I12" s="1309"/>
      <c r="J12" s="1309"/>
      <c r="K12" s="1309"/>
      <c r="L12" s="1309"/>
      <c r="M12" s="1309"/>
      <c r="N12" s="1309"/>
      <c r="O12" s="1309"/>
      <c r="P12" s="1309"/>
      <c r="Q12" s="890"/>
      <c r="R12" s="890"/>
      <c r="S12" s="685"/>
      <c r="T12" s="685"/>
      <c r="U12" s="685"/>
      <c r="V12" s="877"/>
    </row>
    <row r="13" spans="1:22" ht="17.25" customHeight="1">
      <c r="A13" s="1275" t="s">
        <v>83</v>
      </c>
      <c r="B13" s="630" t="s">
        <v>81</v>
      </c>
      <c r="C13" s="1306" t="s">
        <v>527</v>
      </c>
      <c r="D13" s="1306"/>
      <c r="E13" s="1306"/>
      <c r="F13" s="1306"/>
      <c r="G13" s="1306"/>
      <c r="H13" s="1306"/>
      <c r="I13" s="1306"/>
      <c r="J13" s="1306"/>
      <c r="K13" s="1307" t="s">
        <v>528</v>
      </c>
      <c r="L13" s="1307"/>
      <c r="M13" s="1307"/>
      <c r="N13" s="1307"/>
      <c r="O13" s="1307"/>
      <c r="P13" s="1307"/>
      <c r="Q13" s="1307"/>
      <c r="R13" s="1307"/>
      <c r="S13" s="676"/>
      <c r="T13" s="889"/>
      <c r="U13" s="889"/>
      <c r="V13" s="879"/>
    </row>
    <row r="14" spans="1:22" ht="17.25" customHeight="1" thickBot="1">
      <c r="A14" s="1276"/>
      <c r="B14" s="629" t="s">
        <v>82</v>
      </c>
      <c r="C14" s="1314" t="s">
        <v>529</v>
      </c>
      <c r="D14" s="1314"/>
      <c r="E14" s="1314"/>
      <c r="F14" s="1314"/>
      <c r="G14" s="1314"/>
      <c r="H14" s="1314"/>
      <c r="I14" s="1314"/>
      <c r="J14" s="1314"/>
      <c r="K14" s="1314"/>
      <c r="L14" s="1314"/>
      <c r="M14" s="1314"/>
      <c r="N14" s="1314"/>
      <c r="O14" s="1314"/>
      <c r="P14" s="1305" t="s">
        <v>530</v>
      </c>
      <c r="Q14" s="1305"/>
      <c r="R14" s="1305"/>
      <c r="S14" s="1305"/>
      <c r="T14" s="1305"/>
      <c r="U14" s="1305"/>
      <c r="V14" s="877"/>
    </row>
    <row r="15" spans="1:22" ht="17.25" customHeight="1">
      <c r="A15" s="1273" t="s">
        <v>84</v>
      </c>
      <c r="B15" s="670" t="s">
        <v>81</v>
      </c>
      <c r="C15" s="1311" t="s">
        <v>529</v>
      </c>
      <c r="D15" s="1311"/>
      <c r="E15" s="1311"/>
      <c r="F15" s="1311"/>
      <c r="G15" s="1311"/>
      <c r="H15" s="1311"/>
      <c r="I15" s="1311"/>
      <c r="J15" s="1311"/>
      <c r="K15" s="1311"/>
      <c r="L15" s="1311"/>
      <c r="M15" s="1311"/>
      <c r="N15" s="1311"/>
      <c r="O15" s="891"/>
      <c r="P15" s="1313" t="s">
        <v>530</v>
      </c>
      <c r="Q15" s="1313"/>
      <c r="R15" s="1313"/>
      <c r="S15" s="1313"/>
      <c r="T15" s="1313"/>
      <c r="U15" s="1313"/>
      <c r="V15" s="879"/>
    </row>
    <row r="16" spans="1:22" ht="17.25" customHeight="1" thickBot="1">
      <c r="A16" s="1274"/>
      <c r="B16" s="671" t="s">
        <v>82</v>
      </c>
      <c r="C16" s="1310" t="s">
        <v>531</v>
      </c>
      <c r="D16" s="1310"/>
      <c r="E16" s="1310"/>
      <c r="F16" s="1310"/>
      <c r="G16" s="1310"/>
      <c r="H16" s="1310"/>
      <c r="I16" s="1310"/>
      <c r="J16" s="1310"/>
      <c r="K16" s="1310"/>
      <c r="L16" s="1310"/>
      <c r="M16" s="1310"/>
      <c r="N16" s="1310"/>
      <c r="O16" s="1310"/>
      <c r="P16" s="1310"/>
      <c r="Q16" s="1310"/>
      <c r="R16" s="1310"/>
      <c r="S16" s="677"/>
      <c r="T16" s="677"/>
      <c r="U16" s="677"/>
      <c r="V16" s="877"/>
    </row>
    <row r="17" spans="1:22" s="639" customFormat="1" ht="17.25" customHeight="1" thickBot="1">
      <c r="A17" s="1273" t="s">
        <v>85</v>
      </c>
      <c r="B17" s="670" t="s">
        <v>81</v>
      </c>
      <c r="C17" s="1004"/>
      <c r="D17" s="1004"/>
      <c r="E17" s="1004"/>
      <c r="F17" s="1004"/>
      <c r="G17" s="1004"/>
      <c r="H17" s="1004"/>
      <c r="I17" s="1004"/>
      <c r="J17" s="1004"/>
      <c r="K17" s="1004"/>
      <c r="L17" s="1004"/>
      <c r="M17" s="1004"/>
      <c r="N17" s="1004"/>
      <c r="O17" s="1004"/>
      <c r="P17" s="1004"/>
      <c r="Q17" s="888"/>
      <c r="R17" s="888"/>
      <c r="S17" s="888"/>
      <c r="T17" s="888"/>
      <c r="U17" s="896"/>
      <c r="V17" s="1003"/>
    </row>
    <row r="18" spans="1:22" ht="17.25" customHeight="1" thickBot="1">
      <c r="A18" s="1274"/>
      <c r="B18" s="671" t="s">
        <v>82</v>
      </c>
      <c r="C18" s="1312" t="s">
        <v>543</v>
      </c>
      <c r="D18" s="1312"/>
      <c r="E18" s="1312"/>
      <c r="F18" s="1312"/>
      <c r="G18" s="1312"/>
      <c r="H18" s="1312"/>
      <c r="I18" s="1312"/>
      <c r="J18" s="1312"/>
      <c r="K18" s="1312"/>
      <c r="L18" s="1312"/>
      <c r="M18" s="1312"/>
      <c r="N18" s="1312"/>
      <c r="O18" s="1312"/>
      <c r="P18" s="1312"/>
      <c r="Q18" s="892"/>
      <c r="R18" s="892"/>
      <c r="S18" s="893"/>
      <c r="T18" s="893"/>
      <c r="U18" s="677"/>
      <c r="V18" s="877"/>
    </row>
    <row r="19" spans="1:22" ht="12" customHeight="1">
      <c r="A19" s="1275" t="s">
        <v>86</v>
      </c>
      <c r="B19" s="670" t="s">
        <v>81</v>
      </c>
      <c r="C19" s="894"/>
      <c r="D19" s="894"/>
      <c r="E19" s="894"/>
      <c r="F19" s="894"/>
      <c r="G19" s="804"/>
      <c r="H19" s="686"/>
      <c r="I19" s="686"/>
      <c r="J19" s="686"/>
      <c r="K19" s="804"/>
      <c r="L19" s="804"/>
      <c r="M19" s="804"/>
      <c r="N19" s="804"/>
      <c r="O19" s="689"/>
      <c r="P19" s="689"/>
      <c r="Q19" s="689"/>
      <c r="R19" s="689"/>
      <c r="S19" s="676"/>
      <c r="T19" s="687"/>
      <c r="U19" s="687"/>
      <c r="V19" s="879"/>
    </row>
    <row r="20" spans="1:22" ht="12" customHeight="1" thickBot="1">
      <c r="A20" s="1274"/>
      <c r="B20" s="671" t="s">
        <v>82</v>
      </c>
      <c r="C20" s="895"/>
      <c r="D20" s="895"/>
      <c r="E20" s="895"/>
      <c r="F20" s="895"/>
      <c r="G20" s="712"/>
      <c r="H20" s="688"/>
      <c r="I20" s="688"/>
      <c r="J20" s="688"/>
      <c r="K20" s="712"/>
      <c r="L20" s="712"/>
      <c r="M20" s="712"/>
      <c r="N20" s="712"/>
      <c r="O20" s="690"/>
      <c r="P20" s="690"/>
      <c r="Q20" s="690"/>
      <c r="R20" s="690"/>
      <c r="S20" s="677"/>
      <c r="T20" s="677"/>
      <c r="U20" s="685"/>
      <c r="V20" s="877"/>
    </row>
    <row r="21" spans="1:22" ht="12" customHeight="1">
      <c r="A21" s="1275" t="s">
        <v>87</v>
      </c>
      <c r="B21" s="670" t="s">
        <v>81</v>
      </c>
      <c r="C21" s="894"/>
      <c r="D21" s="894"/>
      <c r="E21" s="894"/>
      <c r="F21" s="894"/>
      <c r="G21" s="896"/>
      <c r="H21" s="896"/>
      <c r="I21" s="896"/>
      <c r="J21" s="896"/>
      <c r="K21" s="896"/>
      <c r="L21" s="896"/>
      <c r="M21" s="896"/>
      <c r="N21" s="896"/>
      <c r="O21" s="896"/>
      <c r="P21" s="896"/>
      <c r="Q21" s="896"/>
      <c r="R21" s="896"/>
      <c r="S21" s="891"/>
      <c r="T21" s="891"/>
      <c r="U21" s="891"/>
      <c r="V21" s="879"/>
    </row>
    <row r="22" spans="1:22" ht="12" customHeight="1" thickBot="1">
      <c r="A22" s="1283"/>
      <c r="B22" s="666" t="s">
        <v>82</v>
      </c>
      <c r="C22" s="897"/>
      <c r="D22" s="897"/>
      <c r="E22" s="897"/>
      <c r="F22" s="897"/>
      <c r="G22" s="806"/>
      <c r="H22" s="806"/>
      <c r="I22" s="806"/>
      <c r="J22" s="806"/>
      <c r="K22" s="806"/>
      <c r="L22" s="806"/>
      <c r="M22" s="806"/>
      <c r="N22" s="806"/>
      <c r="O22" s="806"/>
      <c r="P22" s="806"/>
      <c r="Q22" s="806"/>
      <c r="R22" s="806"/>
      <c r="S22" s="683"/>
      <c r="T22" s="683"/>
      <c r="U22" s="683"/>
      <c r="V22" s="668"/>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284" t="s">
        <v>137</v>
      </c>
      <c r="B24" s="1284"/>
      <c r="C24" s="1284"/>
      <c r="D24" s="1284"/>
      <c r="E24" s="1284"/>
      <c r="F24" s="1284"/>
      <c r="G24" s="1284"/>
      <c r="H24" s="1284"/>
      <c r="I24" s="1284"/>
      <c r="J24" s="1284"/>
      <c r="K24" s="1284"/>
      <c r="L24" s="1284"/>
      <c r="M24" s="1284"/>
      <c r="N24" s="1284"/>
      <c r="O24" s="1284"/>
      <c r="P24" s="1284"/>
      <c r="Q24" s="1284"/>
      <c r="R24" s="1284"/>
      <c r="S24" s="1284"/>
      <c r="T24" s="1284"/>
      <c r="U24" s="1284"/>
    </row>
    <row r="25" spans="1:21" ht="12" customHeight="1">
      <c r="A25" s="23"/>
      <c r="B25" s="36" t="s">
        <v>659</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1232" t="s">
        <v>657</v>
      </c>
      <c r="Q26" s="1232"/>
      <c r="R26" s="1232"/>
      <c r="S26" s="1232"/>
      <c r="T26" s="1232"/>
      <c r="U26" s="1232"/>
    </row>
    <row r="27" spans="1:21" ht="15.75">
      <c r="A27" s="19"/>
      <c r="B27" s="19"/>
      <c r="C27" s="19"/>
      <c r="D27" s="19"/>
      <c r="E27" s="1258" t="s">
        <v>88</v>
      </c>
      <c r="F27" s="1258"/>
      <c r="G27" s="1258"/>
      <c r="H27" s="1258"/>
      <c r="I27" s="1258"/>
      <c r="J27" s="1258"/>
      <c r="K27" s="19"/>
      <c r="L27" s="19"/>
      <c r="M27" s="19"/>
      <c r="N27" s="19"/>
      <c r="O27" s="19"/>
      <c r="P27" s="1258" t="s">
        <v>74</v>
      </c>
      <c r="Q27" s="1258"/>
      <c r="R27" s="1258"/>
      <c r="S27" s="1258"/>
      <c r="T27" s="1258"/>
      <c r="U27" s="1258"/>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285" t="s">
        <v>133</v>
      </c>
      <c r="G30" s="1285"/>
      <c r="H30" s="1285"/>
      <c r="I30" s="1285"/>
      <c r="P30" s="1285" t="s">
        <v>69</v>
      </c>
      <c r="Q30" s="1285"/>
      <c r="R30" s="1285"/>
      <c r="S30" s="1285"/>
      <c r="T30" s="1285"/>
      <c r="U30" s="1285"/>
    </row>
    <row r="31" spans="9:16" ht="15">
      <c r="I31" s="132"/>
      <c r="J31" s="132"/>
      <c r="K31" s="132"/>
      <c r="L31" s="132"/>
      <c r="M31" s="132"/>
      <c r="N31" s="132"/>
      <c r="O31" s="132"/>
      <c r="P31" s="132"/>
    </row>
  </sheetData>
  <sheetProtection/>
  <mergeCells count="37">
    <mergeCell ref="C18:P18"/>
    <mergeCell ref="A7:B7"/>
    <mergeCell ref="A2:H2"/>
    <mergeCell ref="A6:V6"/>
    <mergeCell ref="A10:B10"/>
    <mergeCell ref="A17:A18"/>
    <mergeCell ref="P15:U15"/>
    <mergeCell ref="A9:B9"/>
    <mergeCell ref="A11:A12"/>
    <mergeCell ref="C14:O14"/>
    <mergeCell ref="P27:U27"/>
    <mergeCell ref="C11:P12"/>
    <mergeCell ref="C16:R16"/>
    <mergeCell ref="E27:J27"/>
    <mergeCell ref="K1:U1"/>
    <mergeCell ref="K2:U2"/>
    <mergeCell ref="A4:U4"/>
    <mergeCell ref="A5:U5"/>
    <mergeCell ref="A1:H1"/>
    <mergeCell ref="C15:N15"/>
    <mergeCell ref="F30:I30"/>
    <mergeCell ref="A24:U24"/>
    <mergeCell ref="P26:U26"/>
    <mergeCell ref="P30:U30"/>
    <mergeCell ref="C13:J13"/>
    <mergeCell ref="K13:R13"/>
    <mergeCell ref="A21:A22"/>
    <mergeCell ref="A13:A14"/>
    <mergeCell ref="A15:A16"/>
    <mergeCell ref="A19:A20"/>
    <mergeCell ref="P14:U14"/>
    <mergeCell ref="C8:D8"/>
    <mergeCell ref="E8:H8"/>
    <mergeCell ref="I8:M8"/>
    <mergeCell ref="A8:B8"/>
    <mergeCell ref="N8:Q8"/>
    <mergeCell ref="R8:U8"/>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2019-10-04T00:33:39Z</cp:lastPrinted>
  <dcterms:created xsi:type="dcterms:W3CDTF">2012-08-29T13:57:54Z</dcterms:created>
  <dcterms:modified xsi:type="dcterms:W3CDTF">2019-10-25T19:53:17Z</dcterms:modified>
  <cp:category/>
  <cp:version/>
  <cp:contentType/>
  <cp:contentStatus/>
</cp:coreProperties>
</file>